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488" activeTab="2"/>
  </bookViews>
  <sheets>
    <sheet name="Naslovna strana" sheetId="1" r:id="rId1"/>
    <sheet name="Proračun_opći_dio_4_razina_" sheetId="2" r:id="rId2"/>
    <sheet name="Proračun_posebni_dio_4_razina_" sheetId="3" r:id="rId3"/>
  </sheets>
  <definedNames>
    <definedName name="OLE_LINK1" localSheetId="2">'Proračun_posebni_dio_4_razina_'!$A$373</definedName>
    <definedName name="Proračun_opći_dio_4_razina_">'Proračun_opći_dio_4_razina_'!$B$1:$F$118</definedName>
    <definedName name="Proračun_posebni_dio_4_razina_">'Proračun_posebni_dio_4_razina_'!$B$3:$G$323</definedName>
  </definedNames>
  <calcPr fullCalcOnLoad="1"/>
</workbook>
</file>

<file path=xl/sharedStrings.xml><?xml version="1.0" encoding="utf-8"?>
<sst xmlns="http://schemas.openxmlformats.org/spreadsheetml/2006/main" count="854" uniqueCount="345">
  <si>
    <t>IZVORI</t>
  </si>
  <si>
    <t>KONTO</t>
  </si>
  <si>
    <t>NAZIV</t>
  </si>
  <si>
    <t>PLAN 2020</t>
  </si>
  <si>
    <t>A. RAČUN PRIHODA I RASHODA</t>
  </si>
  <si>
    <t>6</t>
  </si>
  <si>
    <t>Prihodi poslovanja</t>
  </si>
  <si>
    <t>61</t>
  </si>
  <si>
    <t>Prihodi od poreza</t>
  </si>
  <si>
    <t>611</t>
  </si>
  <si>
    <t>Porez i prirez na dohodak</t>
  </si>
  <si>
    <t>6111</t>
  </si>
  <si>
    <t>Porez i prirez na dohodak od nesamostalnog rada</t>
  </si>
  <si>
    <t>613</t>
  </si>
  <si>
    <t>Porezi na imovinu</t>
  </si>
  <si>
    <t>6134</t>
  </si>
  <si>
    <t>Povremeni porezi na imovinu</t>
  </si>
  <si>
    <t>614</t>
  </si>
  <si>
    <t>Porezi na robu i usluge</t>
  </si>
  <si>
    <t>6142</t>
  </si>
  <si>
    <t>Porez na promet</t>
  </si>
  <si>
    <t>6145</t>
  </si>
  <si>
    <t>Porezi na korištenje dobara ili izvođenje aktivnos</t>
  </si>
  <si>
    <t>63</t>
  </si>
  <si>
    <t>Pomoći iz inozemstva i od subjekata unutar op</t>
  </si>
  <si>
    <t>633</t>
  </si>
  <si>
    <t>Pomoći proračunu iz drugih proračuna</t>
  </si>
  <si>
    <t>6331</t>
  </si>
  <si>
    <t>Tekuće pomoći proračunu iz drugih proračuna</t>
  </si>
  <si>
    <t>Kapitalne pomoći proračunu iz drugih proračuna</t>
  </si>
  <si>
    <t>6332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</si>
  <si>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</si>
  <si>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</si>
  <si>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</si>
  <si>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</si>
  <si>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</si>
  <si>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</si>
  <si>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642</t>
  </si>
  <si>
    <t>Prihodi od nefinancijske imovine</t>
  </si>
  <si>
    <t>6421</t>
  </si>
  <si>
    <t>Naknade za koncesije</t>
  </si>
  <si>
    <t>6422</t>
  </si>
  <si>
    <t>Prihodi od zakupa i iznajmljivanja imovine</t>
  </si>
  <si>
    <t>6423</t>
  </si>
  <si>
    <t>Naknada za korištenje nefinacijske imovine</t>
  </si>
  <si>
    <t>6429</t>
  </si>
  <si>
    <t>Ostali prihodi od nefinancijske imovine</t>
  </si>
  <si>
    <t>65</t>
  </si>
  <si>
    <t>Prihodi od upravnih i administrativnih pristojbi</t>
  </si>
  <si>
    <t>652</t>
  </si>
  <si>
    <t>Prihodi po posebnim propisima</t>
  </si>
  <si>
    <t>6524</t>
  </si>
  <si>
    <t>Doprinosi za šume</t>
  </si>
  <si>
    <t>6526</t>
  </si>
  <si>
    <t>Ostali nespomenuti prihodi</t>
  </si>
  <si>
    <t>653</t>
  </si>
  <si>
    <t>Komunalni doprinosi i naknade</t>
  </si>
  <si>
    <t>6531</t>
  </si>
  <si>
    <t>Komunalni doprinosi</t>
  </si>
  <si>
    <t>6532</t>
  </si>
  <si>
    <t>Komunalne naknade</t>
  </si>
  <si>
    <t>6533</t>
  </si>
  <si>
    <t>Naknada za priključak</t>
  </si>
  <si>
    <t>68</t>
  </si>
  <si>
    <t>Kazne, upravne mjere i ostali prihodi</t>
  </si>
  <si>
    <t>683</t>
  </si>
  <si>
    <t>Ostali prihodi</t>
  </si>
  <si>
    <t>6831</t>
  </si>
  <si>
    <t>7</t>
  </si>
  <si>
    <t>Prihodi od prodaje nefinancijske imovine</t>
  </si>
  <si>
    <t>71</t>
  </si>
  <si>
    <t>Prihodi od prodaje neproizvedene dugotrajne imovin</t>
  </si>
  <si>
    <t>711</t>
  </si>
  <si>
    <t>Prihodi od prodaje materijalne imovine-prirod</t>
  </si>
  <si>
    <t>7111</t>
  </si>
  <si>
    <t>Zemljište</t>
  </si>
  <si>
    <t>3</t>
  </si>
  <si>
    <t>Rashodi poslovanja</t>
  </si>
  <si>
    <t>31</t>
  </si>
  <si>
    <t>Rashodi za zaposlene</t>
  </si>
  <si>
    <t>1 3 5</t>
  </si>
  <si>
    <t>311</t>
  </si>
  <si>
    <t>Plaće (Bruto)</t>
  </si>
  <si>
    <t>3111</t>
  </si>
  <si>
    <t>Plaće za redovan rad</t>
  </si>
  <si>
    <t>312</t>
  </si>
  <si>
    <t>Ostali rashode za zaposlene</t>
  </si>
  <si>
    <t>3121</t>
  </si>
  <si>
    <t>Ostali rashodi za zaposlene</t>
  </si>
  <si>
    <t>313</t>
  </si>
  <si>
    <t>Doprinosi za plaće</t>
  </si>
  <si>
    <t>3132</t>
  </si>
  <si>
    <t>Doprinosi za obvezno zdravstveno osiguranje</t>
  </si>
  <si>
    <t>3133</t>
  </si>
  <si>
    <t>Doprinosi za obvezno osiguranje u slučaju nezapo</t>
  </si>
  <si>
    <t>32</t>
  </si>
  <si>
    <t>Materijalni rashodi</t>
  </si>
  <si>
    <t>321</t>
  </si>
  <si>
    <t>Naknade troškova zaposlenima</t>
  </si>
  <si>
    <t>1 3</t>
  </si>
  <si>
    <t>3211</t>
  </si>
  <si>
    <t>Službena putovanja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</si>
  <si>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</si>
  <si>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</si>
  <si>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</si>
  <si>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</si>
  <si>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</si>
  <si>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</si>
  <si>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1 3 4</t>
  </si>
  <si>
    <t>3221</t>
  </si>
  <si>
    <t>Uredski materijal i ostali materijalni rashodi</t>
  </si>
  <si>
    <t>3223</t>
  </si>
  <si>
    <t>Energija</t>
  </si>
  <si>
    <t>3224</t>
  </si>
  <si>
    <t>Materijal i dijelovi za tekuće i investicijsko odr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</si>
  <si>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</si>
  <si>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</si>
  <si>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</si>
  <si>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</si>
  <si>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</si>
  <si>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</si>
  <si>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</si>
  <si>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</si>
  <si>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</si>
  <si>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</si>
  <si>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</si>
  <si>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</si>
  <si>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</si>
  <si>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</si>
  <si>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</si>
  <si>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</si>
  <si>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</si>
  <si>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</si>
  <si>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</si>
  <si>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</si>
  <si>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</si>
  <si>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</si>
  <si>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</si>
  <si>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</si>
  <si>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</si>
  <si>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</si>
  <si>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3291</t>
  </si>
  <si>
    <t>Naknade za rad predstavničkih i izvršnih tijela</t>
  </si>
  <si>
    <t>3292</t>
  </si>
  <si>
    <t>Premije osiguranja</t>
  </si>
  <si>
    <t>3293</t>
  </si>
  <si>
    <t>Reprezentacija</t>
  </si>
  <si>
    <t>3294</t>
  </si>
  <si>
    <t>Članarine i norme</t>
  </si>
  <si>
    <t>13 4</t>
  </si>
  <si>
    <t>3295</t>
  </si>
  <si>
    <t>Pristojbe i naknade</t>
  </si>
  <si>
    <t>3299</t>
  </si>
  <si>
    <t>34</t>
  </si>
  <si>
    <t>Financijski prihodi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</si>
  <si>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</si>
  <si>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</si>
  <si>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</si>
  <si>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</si>
  <si>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</si>
  <si>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</si>
  <si>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3434</t>
  </si>
  <si>
    <t>Ostali nespomenuti financijski rashodi</t>
  </si>
  <si>
    <t>36</t>
  </si>
  <si>
    <t>Pomoći dane u inozemstvo i unutar općeg proračuna</t>
  </si>
  <si>
    <t>366</t>
  </si>
  <si>
    <t>Pomoći proračunskim korisnicima drugih proračuna</t>
  </si>
  <si>
    <t>3661</t>
  </si>
  <si>
    <t>Tekuće pomoći proračunskim korisnicima drugih pror</t>
  </si>
  <si>
    <t>37</t>
  </si>
  <si>
    <t>Naknade građanima i kućanstvima na temelju</t>
  </si>
  <si>
    <t>372</t>
  </si>
  <si>
    <t>Ostale naknade građanima i kućanstvima iz proračun</t>
  </si>
  <si>
    <t>1 5 7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</si>
  <si>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</si>
  <si>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</si>
  <si>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</si>
  <si>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</si>
  <si>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</si>
  <si>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</si>
  <si>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381</t>
  </si>
  <si>
    <t>Tekuće donacije</t>
  </si>
  <si>
    <t xml:space="preserve">1 5 </t>
  </si>
  <si>
    <t>3811</t>
  </si>
  <si>
    <t>Tekuće donacije u novcu</t>
  </si>
  <si>
    <t>4</t>
  </si>
  <si>
    <t>Rashodi za nabavu nefinancijske imovine</t>
  </si>
  <si>
    <t>42</t>
  </si>
  <si>
    <t>Rashodi za nabavu proizvedene dugotrajne imovine</t>
  </si>
  <si>
    <t>421</t>
  </si>
  <si>
    <t>Građevinski objekti</t>
  </si>
  <si>
    <t>4 5 7</t>
  </si>
  <si>
    <t>4212</t>
  </si>
  <si>
    <t>Poslovni objekti</t>
  </si>
  <si>
    <t>4213</t>
  </si>
  <si>
    <t>Ceste, željeznice i ostali prometni objekti</t>
  </si>
  <si>
    <t>4214</t>
  </si>
  <si>
    <t>Ostali građevinski objekti</t>
  </si>
  <si>
    <t>422</t>
  </si>
  <si>
    <t>Postrojenja i oprema</t>
  </si>
  <si>
    <t>4221</t>
  </si>
  <si>
    <t>Uredska oprema i namještaj</t>
  </si>
  <si>
    <t>4222</t>
  </si>
  <si>
    <t>4223</t>
  </si>
  <si>
    <t>Oprema za održavanje i zaštitu</t>
  </si>
  <si>
    <t>4227</t>
  </si>
  <si>
    <t>Uređaji, strojevi i oprema za ostale namjene</t>
  </si>
  <si>
    <t>423</t>
  </si>
  <si>
    <t>Prijevozna sredstva</t>
  </si>
  <si>
    <t>4231</t>
  </si>
  <si>
    <t>Prijevozna sredstva u cestovnom prometu</t>
  </si>
  <si>
    <t>426</t>
  </si>
  <si>
    <t>Nematerijalna proizvedena imovina</t>
  </si>
  <si>
    <t>1 4</t>
  </si>
  <si>
    <t>4264</t>
  </si>
  <si>
    <t>Ostala nematerijalna proizvedena imovina</t>
  </si>
  <si>
    <t>45</t>
  </si>
  <si>
    <t>Rashodi za dodatna ulaganja na nefinancijskoj</t>
  </si>
  <si>
    <t>451</t>
  </si>
  <si>
    <t>Dodatna ulaganja na građevinskim objektima</t>
  </si>
  <si>
    <t>1 5 7 9</t>
  </si>
  <si>
    <t>4511</t>
  </si>
  <si>
    <t>Članak 3</t>
  </si>
  <si>
    <t>Rashodi i izdaci raspoređeni su po organizacijskoj, ekonomskoj funkcijskoj i programskoj klasifikaciji u Posebnom dijelu kako slijedi:</t>
  </si>
  <si>
    <t>IZVOR</t>
  </si>
  <si>
    <t>RAZDJEL</t>
  </si>
  <si>
    <t>VRSTA RASHODA/IZDATKA</t>
  </si>
  <si>
    <t>001 OPĆINSKO VIJEĆE</t>
  </si>
  <si>
    <t>GLAVA 1001 OPĆINSKO VIJEĆE</t>
  </si>
  <si>
    <t>PROGRAM 1001 PROGRAM LOKALNE SAMOUPRAVE</t>
  </si>
  <si>
    <t>FUNKCIJA: 01 Opće javne usluge</t>
  </si>
  <si>
    <t>A100102 Rad općinskog vijeća</t>
  </si>
  <si>
    <t>Usluge promidžbe i informiranja-oglašavanje i čestitke</t>
  </si>
  <si>
    <t>Zakupnine i najamnine-najam opreme</t>
  </si>
  <si>
    <t>Ostali nespomenuti rashodi poslovanja-rashodi protokola; obilj.manifestacija; ostalo</t>
  </si>
  <si>
    <t>A100104 Financiranje političkih stranaka</t>
  </si>
  <si>
    <t>002 OPĆINSKA UPRAVA</t>
  </si>
  <si>
    <t>GLAVA 00201 JEDINSTVENI UPRAVNI ODJEL</t>
  </si>
  <si>
    <t>A100101 Zajednički troškovi zaposlenih (ured načelnika i JOU)</t>
  </si>
  <si>
    <t>A100103 Javna uprava i administracija</t>
  </si>
  <si>
    <t>K100107 Nabava opreme za redovno poslovanje</t>
  </si>
  <si>
    <t>PROGRAM 2001 ODRŽAVANJE KOMUNALNE INFRASTRUKTURE</t>
  </si>
  <si>
    <t>FUNKCIJA: 06 Usluge unapređenja stanovanja i zajednice</t>
  </si>
  <si>
    <t>A200101 Održavanje zgrada-skladišta mrtvačnice</t>
  </si>
  <si>
    <t>Materijal i dijelovi za tekuće i investicijsko odr(uređenje groblja)</t>
  </si>
  <si>
    <t>FUNKCIJA: 04 Ekonomski poslovi</t>
  </si>
  <si>
    <t>A200102 Održavanje nerazvrstanih cesta, propusta i poljskih puteva</t>
  </si>
  <si>
    <t>Materijal i dijelovi za tekuće i investicijsko odr.poljski putevi)</t>
  </si>
  <si>
    <t>A200103 Održavanje javne rasvjete</t>
  </si>
  <si>
    <t>A200104 održavanje javnih površina</t>
  </si>
  <si>
    <t>A200105 Geodetsko-katastarske usluge</t>
  </si>
  <si>
    <t>K200106 Dodatna ulaganja na građevinskim objektima</t>
  </si>
  <si>
    <t>K200111 Ceste i ostali slični objekti</t>
  </si>
  <si>
    <t>A200112 Dobrovoljne radne akcije</t>
  </si>
  <si>
    <t>PROGRAM 2002 ZAŠTITA OKOLIŠA</t>
  </si>
  <si>
    <t>A200201 Ekološke i komunalne usluge</t>
  </si>
  <si>
    <t>A200202 Poljoprivreda</t>
  </si>
  <si>
    <t>PROGRAM 2003 ZAŠTITA I SPAŠAVANJE</t>
  </si>
  <si>
    <t>FUNKCIJA: 03 Javni red i sigurnost</t>
  </si>
  <si>
    <t>A200301 Zaštita i spašavanje,civilna zaštita</t>
  </si>
  <si>
    <t>A200302 Zaštita od požara</t>
  </si>
  <si>
    <t>PROGRAM 2004 JAVNI RADOVI I KOMUNALNI PROGRAM</t>
  </si>
  <si>
    <t>A200401 Komunalni radovi i suluge</t>
  </si>
  <si>
    <t>Materijal i dijelovi za tekuće i investicijsko održavanje</t>
  </si>
  <si>
    <t>K200402 Nabava i obnova sredstava za rad</t>
  </si>
  <si>
    <t>PROGRAM 3001 PROGRAM SKRBI O OBITELJIMA,DJECI,STARIM I NEMOĆNIMA</t>
  </si>
  <si>
    <t>FUNKCIJA: 10 Socijalna zaštita</t>
  </si>
  <si>
    <t>A300101 Skrb o obiteljima i djeci</t>
  </si>
  <si>
    <t>A300102 Pomoć obiteljima i kućanstvima</t>
  </si>
  <si>
    <t>A300103 Gradski odbor crvenog križa</t>
  </si>
  <si>
    <t>PROGRAM 3002 PROGRAM JAVNIH POTREBA U KULTURI</t>
  </si>
  <si>
    <t>FUNKCIJA: 08 Rekreacija, kultura i religija</t>
  </si>
  <si>
    <t>A300201 Kulturne manifestacije,održavanje kulturnih i skralnih objekata</t>
  </si>
  <si>
    <t>K300202 Kapitalne donacije vjerskim zajednicama</t>
  </si>
  <si>
    <t>PROGRAM 3003 PROGRAM JAVNIH POTREBA U ŠPORTU</t>
  </si>
  <si>
    <t>A300301 Javne potrebe u športu</t>
  </si>
  <si>
    <t>K300302 Kapitalna ulaganja u športske objekte</t>
  </si>
  <si>
    <t>PROGRAM 3004 PREDŠKOLSKI ODGOJ I ŠKOLSTVO</t>
  </si>
  <si>
    <t>FUNKCIJA: 09 Obrazovanje</t>
  </si>
  <si>
    <t>A300401 Predškola-mala škola</t>
  </si>
  <si>
    <t>K300402 Oprema za dječja igračišta</t>
  </si>
  <si>
    <t>Tekuće donacije u novcu-tekuća pričuva</t>
  </si>
  <si>
    <t>Funkcijska klasifikacija</t>
  </si>
  <si>
    <t>01</t>
  </si>
  <si>
    <t>Opće javne usluge</t>
  </si>
  <si>
    <t>03</t>
  </si>
  <si>
    <t>Javni red i sigurnost</t>
  </si>
  <si>
    <t>04</t>
  </si>
  <si>
    <t>Ekonomski poslovi</t>
  </si>
  <si>
    <t>06</t>
  </si>
  <si>
    <t>Usluge unaprijeđenja stanovanja i zajednice</t>
  </si>
  <si>
    <t>08</t>
  </si>
  <si>
    <t>Rekreacija, kultura i religija</t>
  </si>
  <si>
    <t>09</t>
  </si>
  <si>
    <t>Obrazovanje</t>
  </si>
  <si>
    <t>10</t>
  </si>
  <si>
    <t>Socijalna zaštita</t>
  </si>
  <si>
    <t>PLAN 2021</t>
  </si>
  <si>
    <t>Kapitalne pomoći proračunu iz drugih proračuna-BPŽ</t>
  </si>
  <si>
    <t>Raspodjela prihoda i stavljaje sredstava na raspolaganje vršiti će se u pravilu ravnomjerno u toku godine za sve korinike sredstava i to prema dinamici ostvarivanja prihoda te prema rokovima dospijeća obveza za koje su sredstva osigurana u proračunu</t>
  </si>
  <si>
    <t>Članak 4.</t>
  </si>
  <si>
    <t>Članak 5.</t>
  </si>
  <si>
    <t>Mladen Konjević</t>
  </si>
  <si>
    <t>PLAN 2022</t>
  </si>
  <si>
    <t>Poslovni objekti-NK SLAVONIJA BODOVALJCI</t>
  </si>
  <si>
    <t xml:space="preserve">Uređaji, strojevi i oprema za ostale namj.-dječ.igralište-Mačkovac, V.Greda </t>
  </si>
  <si>
    <t>Dodat.ulag.na građ.objek.-domovi,Vrbje,Mačk.Sičice,Dolina,V.G.S.B.</t>
  </si>
  <si>
    <t>Ceste, željeznice i ostali prometni objekti,pješačke staze</t>
  </si>
  <si>
    <t>Ostali građevinski objekti-izgradnja platoa -groblja,poljski putevi</t>
  </si>
  <si>
    <t>K200301 Nabava vatrogasnog vozila</t>
  </si>
  <si>
    <t>Kapitalna donacija - nabava vatrogasnog vozila</t>
  </si>
  <si>
    <t>Usluge tekućeg i investicijskog održavanja - led rasvjeta</t>
  </si>
  <si>
    <t>K200108 Poslovni objekti</t>
  </si>
  <si>
    <t>Poslovni objekti - Rodina kuća</t>
  </si>
  <si>
    <t>K200109 ostali građevinski objekti - vodovod, plinovod, kanalizacija</t>
  </si>
  <si>
    <t>Rashodi za nabanu proizvedene dugotrajne imovine</t>
  </si>
  <si>
    <t>Ostali nesp.građ.objekti -projektana dokum. Kanalizacije Općine Vrbje</t>
  </si>
  <si>
    <t>Komunikacijska oprema</t>
  </si>
  <si>
    <t>Proračun općine Vrbje za 2020. g. i projekcija za 2021 g. i 2022. g. stupa na snagu danom objave u "Službenom glasniku općine Vrbje", a primjenjivati će se od 1. siječnja 2020. godine.</t>
  </si>
  <si>
    <t>Vrbje, 20.12.2019</t>
  </si>
  <si>
    <t>I. OPĆI DIO</t>
  </si>
  <si>
    <t>2/1</t>
  </si>
  <si>
    <t>3/2</t>
  </si>
  <si>
    <t>INDEX</t>
  </si>
  <si>
    <t>RAZLIKA</t>
  </si>
  <si>
    <t>Izdaci za finacijsku imovinu i otplate zajmova</t>
  </si>
  <si>
    <t>NETO ZADUŽIVANJE/FINANCIRANJE</t>
  </si>
  <si>
    <t>Prihodi</t>
  </si>
  <si>
    <t>Rashodi</t>
  </si>
  <si>
    <t>Kapitalna donacija</t>
  </si>
  <si>
    <t>Primici od financijske imovine i zaduživanja</t>
  </si>
  <si>
    <t xml:space="preserve"> RAČUN PRIHODA I RASHODA</t>
  </si>
  <si>
    <t>UKUPAN DONESENI VIŠAK/MANJAK IZ PRETHODNE(IH) GODINE</t>
  </si>
  <si>
    <t>DIO VIŠKA/MANJKA IZ PRETHODNE(IH) GODINE KOJI ĆE SE POKRITI/RASPOREDITI U 2020. - 2022.</t>
  </si>
  <si>
    <t>VIŠAK/MANJAK + NETO FINANCIRANJA</t>
  </si>
  <si>
    <t>OBRAČUN ZADUŽIVANJA/FINACIRANJA</t>
  </si>
  <si>
    <t>PLAN PRORAČUNA OPĆINE VRBJE ZA 2020. I PROJEKCIJA ZA 2021. I 2022. GOD.</t>
  </si>
  <si>
    <t>Prihodi od prodaje proizvoda i robe te pruženih usluga i prihodi od donacija</t>
  </si>
  <si>
    <t>Donacije od pravnih i fizičkih osoba izvan općeg proračuna</t>
  </si>
  <si>
    <t>Kapitalne donacije</t>
  </si>
  <si>
    <t>Predsjednik općinskog vijeća:</t>
  </si>
  <si>
    <t>Na temelju članka 39. Zakona o proračunu (NN 87/08, 136/12 i 15/15) i članka 32 Statuta općine Vrbje, "Službeni glasnik Općine Vrbje br.03/18), Općinsko vijeće Općine Vrbje na svojoj  14.sjednici održanoj 20.12.2020. donosi:</t>
  </si>
  <si>
    <t>Proračun općine Vrbje za 2020. god. I projekcija proračuna za 2021. g i 2022. g. se sastoji od Računa prihoda i rahoda i računa zaduživanja/financiranja kako slijedi:</t>
  </si>
  <si>
    <t>Klasa: 400-06/19-01/04</t>
  </si>
  <si>
    <t>UrBroj:2178/19-03-19-1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</si>
</sst>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i/>
      <sz val="10"/>
      <name val="Times New Roman"/>
      <family val="1"/>
    </font>
    <font>
      <sz val="8"/>
      <name val="MS Sans Serif"/>
      <family val="2"/>
    </font>
    <font>
      <b/>
      <i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0" fillId="33" borderId="11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4" fontId="0" fillId="34" borderId="11" xfId="0" applyNumberForma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9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49" fontId="0" fillId="0" borderId="0" xfId="0" applyNumberFormat="1" applyAlignment="1">
      <alignment horizontal="left" wrapText="1"/>
    </xf>
    <xf numFmtId="4" fontId="0" fillId="35" borderId="11" xfId="0" applyNumberFormat="1" applyFill="1" applyBorder="1" applyAlignment="1">
      <alignment/>
    </xf>
    <xf numFmtId="49" fontId="2" fillId="0" borderId="11" xfId="0" applyNumberFormat="1" applyFont="1" applyBorder="1" applyAlignment="1">
      <alignment horizontal="center"/>
    </xf>
    <xf numFmtId="4" fontId="2" fillId="35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/>
    </xf>
    <xf numFmtId="0" fontId="6" fillId="0" borderId="13" xfId="50" applyFont="1" applyBorder="1">
      <alignment/>
      <protection/>
    </xf>
    <xf numFmtId="0" fontId="6" fillId="0" borderId="0" xfId="50" applyFont="1">
      <alignment/>
      <protection/>
    </xf>
    <xf numFmtId="0" fontId="6" fillId="36" borderId="14" xfId="50" applyFont="1" applyFill="1" applyBorder="1" applyAlignment="1">
      <alignment horizontal="center"/>
      <protection/>
    </xf>
    <xf numFmtId="0" fontId="1" fillId="0" borderId="0" xfId="50">
      <alignment/>
      <protection/>
    </xf>
    <xf numFmtId="0" fontId="6" fillId="0" borderId="15" xfId="50" applyFont="1" applyBorder="1">
      <alignment/>
      <protection/>
    </xf>
    <xf numFmtId="0" fontId="6" fillId="0" borderId="14" xfId="50" applyFont="1" applyBorder="1">
      <alignment/>
      <protection/>
    </xf>
    <xf numFmtId="4" fontId="6" fillId="0" borderId="14" xfId="50" applyNumberFormat="1" applyFont="1" applyBorder="1">
      <alignment/>
      <protection/>
    </xf>
    <xf numFmtId="0" fontId="6" fillId="36" borderId="15" xfId="50" applyFont="1" applyFill="1" applyBorder="1">
      <alignment/>
      <protection/>
    </xf>
    <xf numFmtId="0" fontId="6" fillId="36" borderId="14" xfId="50" applyFont="1" applyFill="1" applyBorder="1">
      <alignment/>
      <protection/>
    </xf>
    <xf numFmtId="4" fontId="6" fillId="36" borderId="14" xfId="50" applyNumberFormat="1" applyFont="1" applyFill="1" applyBorder="1">
      <alignment/>
      <protection/>
    </xf>
    <xf numFmtId="0" fontId="6" fillId="0" borderId="16" xfId="50" applyFont="1" applyBorder="1" applyAlignment="1">
      <alignment horizontal="center"/>
      <protection/>
    </xf>
    <xf numFmtId="0" fontId="6" fillId="0" borderId="0" xfId="50" applyFont="1" applyAlignment="1">
      <alignment horizontal="center"/>
      <protection/>
    </xf>
    <xf numFmtId="0" fontId="6" fillId="36" borderId="17" xfId="50" applyFont="1" applyFill="1" applyBorder="1">
      <alignment/>
      <protection/>
    </xf>
    <xf numFmtId="0" fontId="6" fillId="36" borderId="18" xfId="50" applyFont="1" applyFill="1" applyBorder="1" applyAlignment="1">
      <alignment horizontal="center"/>
      <protection/>
    </xf>
    <xf numFmtId="0" fontId="6" fillId="36" borderId="19" xfId="50" applyFont="1" applyFill="1" applyBorder="1">
      <alignment/>
      <protection/>
    </xf>
    <xf numFmtId="0" fontId="6" fillId="36" borderId="13" xfId="50" applyFont="1" applyFill="1" applyBorder="1">
      <alignment/>
      <protection/>
    </xf>
    <xf numFmtId="4" fontId="6" fillId="36" borderId="13" xfId="50" applyNumberFormat="1" applyFont="1" applyFill="1" applyBorder="1">
      <alignment/>
      <protection/>
    </xf>
    <xf numFmtId="0" fontId="6" fillId="0" borderId="18" xfId="50" applyFont="1" applyBorder="1" applyAlignment="1">
      <alignment horizontal="center"/>
      <protection/>
    </xf>
    <xf numFmtId="0" fontId="6" fillId="0" borderId="20" xfId="50" applyFont="1" applyBorder="1" applyAlignment="1">
      <alignment horizontal="center"/>
      <protection/>
    </xf>
    <xf numFmtId="0" fontId="6" fillId="36" borderId="0" xfId="50" applyFont="1" applyFill="1" applyAlignment="1">
      <alignment horizontal="center"/>
      <protection/>
    </xf>
    <xf numFmtId="0" fontId="6" fillId="36" borderId="15" xfId="50" applyFont="1" applyFill="1" applyBorder="1" applyAlignment="1">
      <alignment horizontal="center"/>
      <protection/>
    </xf>
    <xf numFmtId="49" fontId="6" fillId="36" borderId="15" xfId="50" applyNumberFormat="1" applyFont="1" applyFill="1" applyBorder="1" applyAlignment="1">
      <alignment horizontal="center"/>
      <protection/>
    </xf>
    <xf numFmtId="49" fontId="6" fillId="36" borderId="14" xfId="50" applyNumberFormat="1" applyFont="1" applyFill="1" applyBorder="1" applyAlignment="1">
      <alignment horizontal="center"/>
      <protection/>
    </xf>
    <xf numFmtId="0" fontId="6" fillId="36" borderId="20" xfId="50" applyFont="1" applyFill="1" applyBorder="1">
      <alignment/>
      <protection/>
    </xf>
    <xf numFmtId="4" fontId="6" fillId="37" borderId="13" xfId="50" applyNumberFormat="1" applyFont="1" applyFill="1" applyBorder="1">
      <alignment/>
      <protection/>
    </xf>
    <xf numFmtId="0" fontId="6" fillId="37" borderId="13" xfId="50" applyFont="1" applyFill="1" applyBorder="1">
      <alignment/>
      <protection/>
    </xf>
    <xf numFmtId="0" fontId="6" fillId="37" borderId="19" xfId="50" applyFont="1" applyFill="1" applyBorder="1">
      <alignment/>
      <protection/>
    </xf>
    <xf numFmtId="0" fontId="6" fillId="37" borderId="20" xfId="50" applyFont="1" applyFill="1" applyBorder="1" applyAlignment="1">
      <alignment horizontal="center"/>
      <protection/>
    </xf>
    <xf numFmtId="2" fontId="6" fillId="0" borderId="14" xfId="50" applyNumberFormat="1" applyFont="1" applyBorder="1">
      <alignment/>
      <protection/>
    </xf>
    <xf numFmtId="2" fontId="6" fillId="0" borderId="15" xfId="50" applyNumberFormat="1" applyFont="1" applyBorder="1">
      <alignment/>
      <protection/>
    </xf>
    <xf numFmtId="2" fontId="6" fillId="36" borderId="14" xfId="50" applyNumberFormat="1" applyFont="1" applyFill="1" applyBorder="1">
      <alignment/>
      <protection/>
    </xf>
    <xf numFmtId="2" fontId="6" fillId="36" borderId="15" xfId="50" applyNumberFormat="1" applyFont="1" applyFill="1" applyBorder="1">
      <alignment/>
      <protection/>
    </xf>
    <xf numFmtId="0" fontId="6" fillId="0" borderId="20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4" fontId="6" fillId="0" borderId="13" xfId="50" applyNumberFormat="1" applyFont="1" applyFill="1" applyBorder="1">
      <alignment/>
      <protection/>
    </xf>
    <xf numFmtId="0" fontId="6" fillId="0" borderId="13" xfId="50" applyFont="1" applyFill="1" applyBorder="1">
      <alignment/>
      <protection/>
    </xf>
    <xf numFmtId="0" fontId="6" fillId="0" borderId="19" xfId="50" applyFont="1" applyFill="1" applyBorder="1">
      <alignment/>
      <protection/>
    </xf>
    <xf numFmtId="0" fontId="0" fillId="0" borderId="0" xfId="0" applyFill="1" applyAlignment="1">
      <alignment/>
    </xf>
    <xf numFmtId="0" fontId="9" fillId="0" borderId="21" xfId="52" applyFont="1" applyBorder="1" applyAlignment="1">
      <alignment horizontal="left" vertical="center" wrapText="1"/>
      <protection/>
    </xf>
    <xf numFmtId="0" fontId="0" fillId="35" borderId="11" xfId="0" applyNumberFormat="1" applyFill="1" applyBorder="1" applyAlignment="1">
      <alignment horizontal="center"/>
    </xf>
    <xf numFmtId="0" fontId="10" fillId="0" borderId="21" xfId="52" applyFont="1" applyBorder="1" applyAlignment="1">
      <alignment horizontal="left" vertical="center" wrapText="1"/>
      <protection/>
    </xf>
    <xf numFmtId="0" fontId="0" fillId="35" borderId="21" xfId="52" applyFont="1" applyFill="1" applyBorder="1" applyAlignment="1">
      <alignment horizontal="left" vertical="center" wrapText="1"/>
      <protection/>
    </xf>
    <xf numFmtId="4" fontId="0" fillId="35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9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6" fillId="36" borderId="14" xfId="50" applyFont="1" applyFill="1" applyBorder="1" applyAlignment="1">
      <alignment horizontal="left"/>
      <protection/>
    </xf>
    <xf numFmtId="0" fontId="6" fillId="36" borderId="16" xfId="50" applyFont="1" applyFill="1" applyBorder="1" applyAlignment="1">
      <alignment horizontal="left" wrapText="1"/>
      <protection/>
    </xf>
    <xf numFmtId="0" fontId="6" fillId="36" borderId="14" xfId="50" applyFont="1" applyFill="1" applyBorder="1" applyAlignment="1">
      <alignment horizontal="left" wrapText="1"/>
      <protection/>
    </xf>
    <xf numFmtId="0" fontId="6" fillId="36" borderId="16" xfId="50" applyFont="1" applyFill="1" applyBorder="1" applyAlignment="1">
      <alignment wrapText="1"/>
      <protection/>
    </xf>
    <xf numFmtId="0" fontId="6" fillId="36" borderId="16" xfId="50" applyFont="1" applyFill="1" applyBorder="1" applyAlignment="1">
      <alignment horizontal="center"/>
      <protection/>
    </xf>
    <xf numFmtId="0" fontId="6" fillId="36" borderId="20" xfId="50" applyFont="1" applyFill="1" applyBorder="1" applyAlignment="1">
      <alignment horizontal="left"/>
      <protection/>
    </xf>
    <xf numFmtId="0" fontId="6" fillId="36" borderId="14" xfId="50" applyFont="1" applyFill="1" applyBorder="1" applyAlignment="1">
      <alignment horizontal="center"/>
      <protection/>
    </xf>
    <xf numFmtId="0" fontId="6" fillId="37" borderId="14" xfId="50" applyFont="1" applyFill="1" applyBorder="1" applyAlignment="1">
      <alignment horizontal="left"/>
      <protection/>
    </xf>
    <xf numFmtId="0" fontId="6" fillId="0" borderId="0" xfId="50" applyFont="1" applyAlignment="1">
      <alignment wrapText="1"/>
      <protection/>
    </xf>
    <xf numFmtId="0" fontId="7" fillId="0" borderId="0" xfId="50" applyFont="1" applyAlignment="1">
      <alignment horizontal="center"/>
      <protection/>
    </xf>
    <xf numFmtId="0" fontId="6" fillId="0" borderId="0" xfId="50" applyFont="1">
      <alignment/>
      <protection/>
    </xf>
    <xf numFmtId="0" fontId="6" fillId="0" borderId="14" xfId="50" applyFont="1" applyBorder="1" applyAlignment="1">
      <alignment wrapText="1"/>
      <protection/>
    </xf>
    <xf numFmtId="0" fontId="6" fillId="0" borderId="13" xfId="50" applyFont="1" applyBorder="1">
      <alignment/>
      <protection/>
    </xf>
    <xf numFmtId="0" fontId="6" fillId="36" borderId="22" xfId="50" applyFont="1" applyFill="1" applyBorder="1" applyAlignment="1">
      <alignment horizontal="left"/>
      <protection/>
    </xf>
    <xf numFmtId="0" fontId="6" fillId="36" borderId="0" xfId="50" applyFont="1" applyFill="1" applyBorder="1" applyAlignment="1">
      <alignment horizontal="left"/>
      <protection/>
    </xf>
    <xf numFmtId="0" fontId="6" fillId="0" borderId="17" xfId="50" applyFont="1" applyBorder="1">
      <alignment/>
      <protection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wrapText="1"/>
    </xf>
    <xf numFmtId="0" fontId="0" fillId="0" borderId="0" xfId="0" applyNumberFormat="1" applyBorder="1" applyAlignment="1">
      <alignment horizontal="center"/>
    </xf>
    <xf numFmtId="0" fontId="0" fillId="34" borderId="11" xfId="0" applyNumberFormat="1" applyFont="1" applyFill="1" applyBorder="1" applyAlignment="1">
      <alignment horizontal="left"/>
    </xf>
    <xf numFmtId="0" fontId="0" fillId="0" borderId="11" xfId="0" applyNumberFormat="1" applyBorder="1" applyAlignment="1">
      <alignment/>
    </xf>
    <xf numFmtId="0" fontId="3" fillId="0" borderId="1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35" borderId="23" xfId="0" applyNumberFormat="1" applyFont="1" applyFill="1" applyBorder="1" applyAlignment="1">
      <alignment horizontal="left"/>
    </xf>
    <xf numFmtId="0" fontId="0" fillId="35" borderId="24" xfId="0" applyNumberFormat="1" applyFont="1" applyFill="1" applyBorder="1" applyAlignment="1">
      <alignment horizontal="left"/>
    </xf>
    <xf numFmtId="0" fontId="0" fillId="35" borderId="25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5" fillId="0" borderId="24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2" fillId="35" borderId="23" xfId="0" applyNumberFormat="1" applyFont="1" applyFill="1" applyBorder="1" applyAlignment="1">
      <alignment horizontal="left"/>
    </xf>
    <xf numFmtId="0" fontId="2" fillId="35" borderId="24" xfId="0" applyNumberFormat="1" applyFont="1" applyFill="1" applyBorder="1" applyAlignment="1">
      <alignment horizontal="left"/>
    </xf>
    <xf numFmtId="0" fontId="2" fillId="35" borderId="25" xfId="0" applyNumberFormat="1" applyFont="1" applyFill="1" applyBorder="1" applyAlignment="1">
      <alignment horizontal="left"/>
    </xf>
    <xf numFmtId="0" fontId="2" fillId="0" borderId="23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25" xfId="0" applyNumberFormat="1" applyBorder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Normal 3" xfId="51"/>
    <cellStyle name="Obično_List7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3">
      <selection activeCell="A8" sqref="A8:H8"/>
    </sheetView>
  </sheetViews>
  <sheetFormatPr defaultColWidth="9.140625" defaultRowHeight="12.75"/>
  <cols>
    <col min="3" max="3" width="21.140625" style="0" customWidth="1"/>
    <col min="4" max="6" width="11.140625" style="0" customWidth="1"/>
  </cols>
  <sheetData>
    <row r="2" spans="1:8" ht="12.75">
      <c r="A2" s="56"/>
      <c r="B2" s="56"/>
      <c r="C2" s="56"/>
      <c r="D2" s="56"/>
      <c r="E2" s="56"/>
      <c r="F2" s="56"/>
      <c r="G2" s="56"/>
      <c r="H2" s="56"/>
    </row>
    <row r="4" spans="1:8" ht="12.75">
      <c r="A4" s="56"/>
      <c r="B4" s="56"/>
      <c r="C4" s="56"/>
      <c r="D4" s="56"/>
      <c r="E4" s="56"/>
      <c r="F4" s="56"/>
      <c r="G4" s="56"/>
      <c r="H4" s="56"/>
    </row>
    <row r="6" spans="1:8" ht="21.75" customHeight="1">
      <c r="A6" s="108" t="s">
        <v>341</v>
      </c>
      <c r="B6" s="108"/>
      <c r="C6" s="108"/>
      <c r="D6" s="108"/>
      <c r="E6" s="108"/>
      <c r="F6" s="108"/>
      <c r="G6" s="108"/>
      <c r="H6" s="108"/>
    </row>
    <row r="8" spans="1:8" ht="12.75">
      <c r="A8" s="109" t="s">
        <v>336</v>
      </c>
      <c r="B8" s="109"/>
      <c r="C8" s="109"/>
      <c r="D8" s="109"/>
      <c r="E8" s="109"/>
      <c r="F8" s="109"/>
      <c r="G8" s="109"/>
      <c r="H8" s="109"/>
    </row>
    <row r="10" spans="1:8" ht="21.75" customHeight="1">
      <c r="A10" s="108" t="s">
        <v>342</v>
      </c>
      <c r="B10" s="108"/>
      <c r="C10" s="108"/>
      <c r="D10" s="108"/>
      <c r="E10" s="108"/>
      <c r="F10" s="108"/>
      <c r="G10" s="108"/>
      <c r="H10" s="108"/>
    </row>
    <row r="11" spans="1:8" ht="12.75">
      <c r="A11" s="54"/>
      <c r="B11" s="54"/>
      <c r="C11" s="54"/>
      <c r="D11" s="54"/>
      <c r="E11" s="54"/>
      <c r="F11" s="54"/>
      <c r="G11" s="54"/>
      <c r="H11" s="56"/>
    </row>
    <row r="12" spans="1:8" ht="12.75">
      <c r="A12" s="110" t="s">
        <v>320</v>
      </c>
      <c r="B12" s="110"/>
      <c r="C12" s="54"/>
      <c r="D12" s="54"/>
      <c r="E12" s="54"/>
      <c r="F12" s="54"/>
      <c r="G12" s="54"/>
      <c r="H12" s="56"/>
    </row>
    <row r="13" spans="1:8" ht="12.75">
      <c r="A13" s="54"/>
      <c r="B13" s="54"/>
      <c r="C13" s="54"/>
      <c r="D13" s="54"/>
      <c r="E13" s="54"/>
      <c r="F13" s="54"/>
      <c r="G13" s="54"/>
      <c r="H13" s="56"/>
    </row>
    <row r="14" spans="1:8" ht="12">
      <c r="A14" s="76"/>
      <c r="B14" s="68"/>
      <c r="C14" s="68"/>
      <c r="D14" s="55">
        <v>1</v>
      </c>
      <c r="E14" s="55">
        <v>2</v>
      </c>
      <c r="F14" s="55">
        <v>3</v>
      </c>
      <c r="G14" s="75" t="s">
        <v>321</v>
      </c>
      <c r="H14" s="74" t="s">
        <v>322</v>
      </c>
    </row>
    <row r="15" spans="1:8" ht="12">
      <c r="A15" s="113" t="s">
        <v>331</v>
      </c>
      <c r="B15" s="114"/>
      <c r="C15" s="114"/>
      <c r="D15" s="55">
        <v>2020</v>
      </c>
      <c r="E15" s="55">
        <v>2021</v>
      </c>
      <c r="F15" s="55">
        <v>2022</v>
      </c>
      <c r="G15" s="55" t="s">
        <v>323</v>
      </c>
      <c r="H15" s="73" t="s">
        <v>323</v>
      </c>
    </row>
    <row r="16" spans="1:8" ht="12">
      <c r="A16" s="66"/>
      <c r="B16" s="65"/>
      <c r="C16" s="65"/>
      <c r="D16" s="55"/>
      <c r="E16" s="55"/>
      <c r="F16" s="55"/>
      <c r="G16" s="55"/>
      <c r="H16" s="73"/>
    </row>
    <row r="17" spans="1:8" ht="12">
      <c r="A17" s="71">
        <v>6</v>
      </c>
      <c r="B17" s="112" t="s">
        <v>6</v>
      </c>
      <c r="C17" s="112"/>
      <c r="D17" s="59">
        <f>Proračun_opći_dio_4_razina_!D3</f>
        <v>17000000</v>
      </c>
      <c r="E17" s="59">
        <f>Proračun_opći_dio_4_razina_!E3</f>
        <v>17408000</v>
      </c>
      <c r="F17" s="59">
        <f>Proračun_opći_dio_4_razina_!F3</f>
        <v>17825792</v>
      </c>
      <c r="G17" s="81">
        <f aca="true" t="shared" si="0" ref="G17:H22">SUM(E17/D17)</f>
        <v>1.024</v>
      </c>
      <c r="H17" s="82">
        <f t="shared" si="0"/>
        <v>1.024</v>
      </c>
    </row>
    <row r="18" spans="1:8" ht="12">
      <c r="A18" s="70">
        <v>7</v>
      </c>
      <c r="B18" s="115" t="s">
        <v>69</v>
      </c>
      <c r="C18" s="115"/>
      <c r="D18" s="59">
        <f>Proračun_opći_dio_4_razina_!D44</f>
        <v>500000</v>
      </c>
      <c r="E18" s="59">
        <f>Proračun_opći_dio_4_razina_!E44</f>
        <v>512000</v>
      </c>
      <c r="F18" s="59">
        <f>Proračun_opći_dio_4_razina_!F44</f>
        <v>524288</v>
      </c>
      <c r="G18" s="81">
        <f t="shared" si="0"/>
        <v>1.024</v>
      </c>
      <c r="H18" s="82">
        <f t="shared" si="0"/>
        <v>1.024</v>
      </c>
    </row>
    <row r="19" spans="1:8" ht="12">
      <c r="A19" s="72"/>
      <c r="B19" s="100" t="s">
        <v>327</v>
      </c>
      <c r="C19" s="100"/>
      <c r="D19" s="62">
        <f>SUM(D17:D18)</f>
        <v>17500000</v>
      </c>
      <c r="E19" s="62">
        <f>SUM(E17:E18)</f>
        <v>17920000</v>
      </c>
      <c r="F19" s="62">
        <f>SUM(F17:F18)</f>
        <v>18350080</v>
      </c>
      <c r="G19" s="83">
        <f t="shared" si="0"/>
        <v>1.024</v>
      </c>
      <c r="H19" s="84">
        <f t="shared" si="0"/>
        <v>1.024</v>
      </c>
    </row>
    <row r="20" spans="1:8" ht="12">
      <c r="A20" s="71">
        <v>3</v>
      </c>
      <c r="B20" s="53" t="s">
        <v>77</v>
      </c>
      <c r="C20" s="53"/>
      <c r="D20" s="59">
        <f>SUM(Proračun_opći_dio_4_razina_!D48)</f>
        <v>3900000</v>
      </c>
      <c r="E20" s="59">
        <f>SUM(Proračun_opći_dio_4_razina_!E48)</f>
        <v>3993600</v>
      </c>
      <c r="F20" s="59">
        <f>SUM(Proračun_opći_dio_4_razina_!F48)</f>
        <v>4094246.4</v>
      </c>
      <c r="G20" s="81">
        <f t="shared" si="0"/>
        <v>1.024</v>
      </c>
      <c r="H20" s="82">
        <f t="shared" si="0"/>
        <v>1.0252019230769231</v>
      </c>
    </row>
    <row r="21" spans="1:8" ht="12">
      <c r="A21" s="70">
        <v>4</v>
      </c>
      <c r="B21" s="115" t="s">
        <v>186</v>
      </c>
      <c r="C21" s="115"/>
      <c r="D21" s="59">
        <f>SUM(Proračun_opći_dio_4_razina_!D101)</f>
        <v>14100000</v>
      </c>
      <c r="E21" s="59">
        <f>SUM(Proračun_opći_dio_4_razina_!E101)</f>
        <v>13926400</v>
      </c>
      <c r="F21" s="59">
        <f>SUM(Proračun_opći_dio_4_razina_!F101)</f>
        <v>14255833.6</v>
      </c>
      <c r="G21" s="81">
        <f t="shared" si="0"/>
        <v>0.9876879432624114</v>
      </c>
      <c r="H21" s="82">
        <f t="shared" si="0"/>
        <v>1.0236553308823528</v>
      </c>
    </row>
    <row r="22" spans="1:8" ht="12">
      <c r="A22" s="66"/>
      <c r="B22" s="100" t="s">
        <v>328</v>
      </c>
      <c r="C22" s="100"/>
      <c r="D22" s="62">
        <f>SUM('Naslovna strana'!D20:D21)</f>
        <v>18000000</v>
      </c>
      <c r="E22" s="62">
        <f>SUM('Naslovna strana'!E20:E21)</f>
        <v>17920000</v>
      </c>
      <c r="F22" s="62">
        <f>SUM('Naslovna strana'!F20:F21)</f>
        <v>18350080</v>
      </c>
      <c r="G22" s="83">
        <f t="shared" si="0"/>
        <v>0.9955555555555555</v>
      </c>
      <c r="H22" s="84">
        <f t="shared" si="0"/>
        <v>1.024</v>
      </c>
    </row>
    <row r="23" spans="1:8" ht="12">
      <c r="A23" s="104" t="s">
        <v>324</v>
      </c>
      <c r="B23" s="104"/>
      <c r="C23" s="61"/>
      <c r="D23" s="62">
        <f>SUM(D19-D22)</f>
        <v>-500000</v>
      </c>
      <c r="E23" s="62">
        <f>SUM(E19-E22)</f>
        <v>0</v>
      </c>
      <c r="F23" s="62">
        <f>SUM(F19-F22)</f>
        <v>0</v>
      </c>
      <c r="G23" s="83">
        <f>SUM(E23/D23)</f>
        <v>0</v>
      </c>
      <c r="H23" s="83">
        <v>0</v>
      </c>
    </row>
    <row r="24" spans="1:8" ht="12">
      <c r="A24" s="64"/>
      <c r="B24" s="54"/>
      <c r="C24" s="54"/>
      <c r="D24" s="59"/>
      <c r="E24" s="59"/>
      <c r="F24" s="59"/>
      <c r="G24" s="58"/>
      <c r="H24" s="57"/>
    </row>
    <row r="25" spans="1:8" ht="27.75" customHeight="1">
      <c r="A25" s="101" t="s">
        <v>332</v>
      </c>
      <c r="B25" s="102"/>
      <c r="C25" s="102"/>
      <c r="D25" s="62">
        <v>800000</v>
      </c>
      <c r="E25" s="62">
        <v>300000</v>
      </c>
      <c r="F25" s="62"/>
      <c r="G25" s="61"/>
      <c r="H25" s="61"/>
    </row>
    <row r="26" spans="1:8" ht="36" customHeight="1">
      <c r="A26" s="101" t="s">
        <v>333</v>
      </c>
      <c r="B26" s="102"/>
      <c r="C26" s="102"/>
      <c r="D26" s="62">
        <v>500000</v>
      </c>
      <c r="E26" s="62">
        <v>0</v>
      </c>
      <c r="F26" s="62">
        <v>0</v>
      </c>
      <c r="G26" s="61">
        <v>0</v>
      </c>
      <c r="H26" s="60">
        <v>0</v>
      </c>
    </row>
    <row r="27" spans="1:8" s="90" customFormat="1" ht="11.25" customHeight="1">
      <c r="A27" s="85"/>
      <c r="B27" s="86"/>
      <c r="C27" s="86"/>
      <c r="D27" s="87"/>
      <c r="E27" s="87"/>
      <c r="F27" s="87"/>
      <c r="G27" s="88"/>
      <c r="H27" s="89"/>
    </row>
    <row r="28" spans="1:8" ht="12">
      <c r="A28" s="105" t="s">
        <v>335</v>
      </c>
      <c r="B28" s="105"/>
      <c r="C28" s="105"/>
      <c r="D28" s="69"/>
      <c r="E28" s="69"/>
      <c r="F28" s="69"/>
      <c r="G28" s="68"/>
      <c r="H28" s="67"/>
    </row>
    <row r="29" spans="1:8" ht="12">
      <c r="A29" s="80">
        <v>8</v>
      </c>
      <c r="B29" s="107" t="s">
        <v>330</v>
      </c>
      <c r="C29" s="107"/>
      <c r="D29" s="77">
        <v>0</v>
      </c>
      <c r="E29" s="77">
        <v>0</v>
      </c>
      <c r="F29" s="77">
        <v>0</v>
      </c>
      <c r="G29" s="78"/>
      <c r="H29" s="79"/>
    </row>
    <row r="30" spans="1:8" ht="21.75" customHeight="1">
      <c r="A30" s="63">
        <v>5</v>
      </c>
      <c r="B30" s="111" t="s">
        <v>325</v>
      </c>
      <c r="C30" s="111"/>
      <c r="D30" s="59">
        <v>0</v>
      </c>
      <c r="E30" s="59">
        <v>0</v>
      </c>
      <c r="F30" s="59">
        <v>0</v>
      </c>
      <c r="G30" s="58">
        <v>0</v>
      </c>
      <c r="H30" s="57">
        <v>0</v>
      </c>
    </row>
    <row r="31" spans="1:8" ht="12">
      <c r="A31" s="104" t="s">
        <v>326</v>
      </c>
      <c r="B31" s="106"/>
      <c r="C31" s="106"/>
      <c r="D31" s="62">
        <f>SUM(D29-D30)</f>
        <v>0</v>
      </c>
      <c r="E31" s="62">
        <f>SUM(E30)</f>
        <v>0</v>
      </c>
      <c r="F31" s="62">
        <f>SUM(F30)</f>
        <v>0</v>
      </c>
      <c r="G31" s="61">
        <v>0</v>
      </c>
      <c r="H31" s="61">
        <v>0</v>
      </c>
    </row>
    <row r="32" spans="1:8" ht="16.5" customHeight="1">
      <c r="A32" s="103" t="s">
        <v>334</v>
      </c>
      <c r="B32" s="103"/>
      <c r="C32" s="103"/>
      <c r="D32" s="62">
        <f>D23+D26+D31</f>
        <v>0</v>
      </c>
      <c r="E32" s="62">
        <f>E23+E26+E31</f>
        <v>0</v>
      </c>
      <c r="F32" s="62">
        <f>F23+F26+F31</f>
        <v>0</v>
      </c>
      <c r="G32" s="61">
        <v>0</v>
      </c>
      <c r="H32" s="60">
        <v>0</v>
      </c>
    </row>
  </sheetData>
  <sheetProtection/>
  <mergeCells count="18">
    <mergeCell ref="A6:H6"/>
    <mergeCell ref="A8:H8"/>
    <mergeCell ref="A10:H10"/>
    <mergeCell ref="A12:B12"/>
    <mergeCell ref="B19:C19"/>
    <mergeCell ref="B30:C30"/>
    <mergeCell ref="B17:C17"/>
    <mergeCell ref="A15:C15"/>
    <mergeCell ref="B18:C18"/>
    <mergeCell ref="B21:C21"/>
    <mergeCell ref="B22:C22"/>
    <mergeCell ref="A26:C26"/>
    <mergeCell ref="A32:C32"/>
    <mergeCell ref="A23:B23"/>
    <mergeCell ref="A28:C28"/>
    <mergeCell ref="A31:C31"/>
    <mergeCell ref="B29:C29"/>
    <mergeCell ref="A25:C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zoomScale="115" zoomScaleNormal="115" zoomScalePageLayoutView="0" workbookViewId="0" topLeftCell="B4">
      <selection activeCell="F100" sqref="F100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66.00390625" style="0" customWidth="1"/>
    <col min="4" max="4" width="13.28125" style="3" customWidth="1"/>
    <col min="5" max="6" width="13.140625" style="3" customWidth="1"/>
  </cols>
  <sheetData>
    <row r="1" spans="1:6" ht="18" customHeight="1">
      <c r="A1" s="4" t="s">
        <v>0</v>
      </c>
      <c r="B1" s="4" t="s">
        <v>1</v>
      </c>
      <c r="C1" s="4" t="s">
        <v>2</v>
      </c>
      <c r="D1" s="5" t="s">
        <v>3</v>
      </c>
      <c r="E1" s="5" t="s">
        <v>297</v>
      </c>
      <c r="F1" s="5" t="s">
        <v>303</v>
      </c>
    </row>
    <row r="2" spans="1:3" ht="12">
      <c r="A2" s="116" t="s">
        <v>4</v>
      </c>
      <c r="B2" s="116"/>
      <c r="C2" s="116"/>
    </row>
    <row r="3" spans="1:6" ht="12">
      <c r="A3" s="6"/>
      <c r="B3" s="7" t="s">
        <v>5</v>
      </c>
      <c r="C3" s="8" t="s">
        <v>6</v>
      </c>
      <c r="D3" s="9">
        <f>SUM(D4+D12+D20+D30+D38+D41)</f>
        <v>17000000</v>
      </c>
      <c r="E3" s="9">
        <f>SUM(E4+E12+E20+E30+E38+E41)</f>
        <v>17408000</v>
      </c>
      <c r="F3" s="9">
        <f>SUM(F4+F12+F20+F30+F38+F41)</f>
        <v>17825792</v>
      </c>
    </row>
    <row r="4" spans="1:6" ht="12">
      <c r="A4" s="6"/>
      <c r="B4" s="7" t="s">
        <v>7</v>
      </c>
      <c r="C4" s="8" t="s">
        <v>8</v>
      </c>
      <c r="D4" s="9">
        <f>SUM(D5+D7+D9)</f>
        <v>4412000</v>
      </c>
      <c r="E4" s="9">
        <f>SUM(E5+E7+E9)</f>
        <v>4517888</v>
      </c>
      <c r="F4" s="9">
        <f>SUM(F5+F7+F9)</f>
        <v>4626317.311999999</v>
      </c>
    </row>
    <row r="5" spans="1:6" s="13" customFormat="1" ht="12">
      <c r="A5" s="10">
        <v>1</v>
      </c>
      <c r="B5" s="10" t="s">
        <v>9</v>
      </c>
      <c r="C5" s="11" t="s">
        <v>10</v>
      </c>
      <c r="D5" s="12">
        <f>SUM(D6)</f>
        <v>4300000</v>
      </c>
      <c r="E5" s="12">
        <f>SUM(E6)</f>
        <v>4403200</v>
      </c>
      <c r="F5" s="12">
        <f>SUM(F6)</f>
        <v>4508876.8</v>
      </c>
    </row>
    <row r="6" spans="1:6" ht="12">
      <c r="A6" s="14">
        <v>1</v>
      </c>
      <c r="B6" s="14" t="s">
        <v>11</v>
      </c>
      <c r="C6" s="15" t="s">
        <v>12</v>
      </c>
      <c r="D6" s="16">
        <v>4300000</v>
      </c>
      <c r="E6" s="16">
        <f>SUM((D6*2.4)/100)+D6</f>
        <v>4403200</v>
      </c>
      <c r="F6" s="16">
        <f>SUM((E6*2.4)/100)+E6</f>
        <v>4508876.8</v>
      </c>
    </row>
    <row r="7" spans="1:6" s="20" customFormat="1" ht="12">
      <c r="A7" s="17">
        <v>1</v>
      </c>
      <c r="B7" s="17" t="s">
        <v>13</v>
      </c>
      <c r="C7" s="18" t="s">
        <v>14</v>
      </c>
      <c r="D7" s="19">
        <f>SUM(D8)</f>
        <v>100000</v>
      </c>
      <c r="E7" s="19">
        <f>SUM(E8)</f>
        <v>102400</v>
      </c>
      <c r="F7" s="19">
        <f>SUM(F8)</f>
        <v>104857.6</v>
      </c>
    </row>
    <row r="8" spans="1:6" ht="12">
      <c r="A8" s="14">
        <v>1</v>
      </c>
      <c r="B8" s="14" t="s">
        <v>15</v>
      </c>
      <c r="C8" s="15" t="s">
        <v>16</v>
      </c>
      <c r="D8" s="16">
        <v>100000</v>
      </c>
      <c r="E8" s="16">
        <f>SUM((D8*2.4)/100)+D8</f>
        <v>102400</v>
      </c>
      <c r="F8" s="16">
        <f>SUM((E8*2.4)/100)+E8</f>
        <v>104857.6</v>
      </c>
    </row>
    <row r="9" spans="1:6" s="20" customFormat="1" ht="12">
      <c r="A9" s="17">
        <v>1</v>
      </c>
      <c r="B9" s="17" t="s">
        <v>17</v>
      </c>
      <c r="C9" s="18" t="s">
        <v>18</v>
      </c>
      <c r="D9" s="19">
        <f>SUM(D10:D11)</f>
        <v>12000</v>
      </c>
      <c r="E9" s="19">
        <f>SUM(E10:E11)</f>
        <v>12288</v>
      </c>
      <c r="F9" s="19">
        <f>SUM(F10:F11)</f>
        <v>12582.912</v>
      </c>
    </row>
    <row r="10" spans="1:6" ht="12">
      <c r="A10" s="14">
        <v>1</v>
      </c>
      <c r="B10" s="14" t="s">
        <v>19</v>
      </c>
      <c r="C10" s="15" t="s">
        <v>20</v>
      </c>
      <c r="D10" s="16">
        <v>10000</v>
      </c>
      <c r="E10" s="16">
        <f>SUM((D10*2.4)/100)+D10</f>
        <v>10240</v>
      </c>
      <c r="F10" s="16">
        <f>SUM((E10*2.4)/100)+E10</f>
        <v>10485.76</v>
      </c>
    </row>
    <row r="11" spans="1:6" ht="12">
      <c r="A11" s="14">
        <v>1</v>
      </c>
      <c r="B11" s="14" t="s">
        <v>21</v>
      </c>
      <c r="C11" s="15" t="s">
        <v>22</v>
      </c>
      <c r="D11" s="16">
        <v>2000</v>
      </c>
      <c r="E11" s="16">
        <f>SUM((D11*2.4)/100)+D11</f>
        <v>2048</v>
      </c>
      <c r="F11" s="16">
        <f>SUM((E11*2.4)/100)+E11</f>
        <v>2097.152</v>
      </c>
    </row>
    <row r="12" spans="1:6" ht="12">
      <c r="A12" s="14"/>
      <c r="B12" s="7" t="s">
        <v>23</v>
      </c>
      <c r="C12" s="8" t="s">
        <v>24</v>
      </c>
      <c r="D12" s="9">
        <f>SUM(D13+D17)</f>
        <v>11690000</v>
      </c>
      <c r="E12" s="9">
        <f>SUM(E13+E17)</f>
        <v>11970560</v>
      </c>
      <c r="F12" s="9">
        <f>SUM(F13+F17)</f>
        <v>12257853.440000001</v>
      </c>
    </row>
    <row r="13" spans="1:6" s="20" customFormat="1" ht="12">
      <c r="A13" s="17"/>
      <c r="B13" s="17" t="s">
        <v>25</v>
      </c>
      <c r="C13" s="18" t="s">
        <v>26</v>
      </c>
      <c r="D13" s="19">
        <f>SUM(D14:D16)</f>
        <v>300000</v>
      </c>
      <c r="E13" s="19">
        <f>SUM(E14:E16)</f>
        <v>307200</v>
      </c>
      <c r="F13" s="19">
        <f>SUM(F14:F16)</f>
        <v>314572.80000000005</v>
      </c>
    </row>
    <row r="14" spans="1:6" ht="12">
      <c r="A14" s="14">
        <v>5</v>
      </c>
      <c r="B14" s="14" t="s">
        <v>27</v>
      </c>
      <c r="C14" s="15" t="s">
        <v>28</v>
      </c>
      <c r="D14" s="16">
        <v>100000</v>
      </c>
      <c r="E14" s="16">
        <f aca="true" t="shared" si="0" ref="E14:F16">SUM((D14*2.4)/100)+D14</f>
        <v>102400</v>
      </c>
      <c r="F14" s="16">
        <f t="shared" si="0"/>
        <v>104857.6</v>
      </c>
    </row>
    <row r="15" spans="1:6" ht="12">
      <c r="A15" s="14">
        <v>5</v>
      </c>
      <c r="B15" s="14" t="s">
        <v>27</v>
      </c>
      <c r="C15" s="15" t="s">
        <v>28</v>
      </c>
      <c r="D15" s="16">
        <v>100000</v>
      </c>
      <c r="E15" s="16">
        <f t="shared" si="0"/>
        <v>102400</v>
      </c>
      <c r="F15" s="16">
        <f t="shared" si="0"/>
        <v>104857.6</v>
      </c>
    </row>
    <row r="16" spans="1:6" ht="12">
      <c r="A16" s="14">
        <v>5</v>
      </c>
      <c r="B16" s="14" t="s">
        <v>27</v>
      </c>
      <c r="C16" s="15" t="s">
        <v>28</v>
      </c>
      <c r="D16" s="16">
        <v>100000</v>
      </c>
      <c r="E16" s="16">
        <f t="shared" si="0"/>
        <v>102400</v>
      </c>
      <c r="F16" s="16">
        <f t="shared" si="0"/>
        <v>104857.6</v>
      </c>
    </row>
    <row r="17" spans="1:6" s="13" customFormat="1" ht="18" customHeight="1">
      <c r="A17" s="10"/>
      <c r="B17" s="10">
        <v>632</v>
      </c>
      <c r="C17" s="11" t="s">
        <v>29</v>
      </c>
      <c r="D17" s="12">
        <f>SUM(D18:D19)</f>
        <v>11390000</v>
      </c>
      <c r="E17" s="12">
        <f>SUM(E18:E19)</f>
        <v>11663360</v>
      </c>
      <c r="F17" s="12">
        <f>SUM(F18:F19)</f>
        <v>11943280.64</v>
      </c>
    </row>
    <row r="18" spans="1:6" ht="12">
      <c r="A18" s="14">
        <v>5</v>
      </c>
      <c r="B18" s="14" t="s">
        <v>30</v>
      </c>
      <c r="C18" s="15" t="s">
        <v>29</v>
      </c>
      <c r="D18" s="16">
        <v>11240000</v>
      </c>
      <c r="E18" s="16">
        <f>SUM((D18*2.4)/100)+D18</f>
        <v>11509760</v>
      </c>
      <c r="F18" s="16">
        <f>SUM((E18*2.4)/100)+E18</f>
        <v>11785994.24</v>
      </c>
    </row>
    <row r="19" spans="1:6" ht="12">
      <c r="A19" s="14">
        <v>5</v>
      </c>
      <c r="B19" s="14" t="s">
        <v>30</v>
      </c>
      <c r="C19" s="45" t="s">
        <v>298</v>
      </c>
      <c r="D19" s="16">
        <v>150000</v>
      </c>
      <c r="E19" s="16">
        <f>SUM((D19*2.4)/100)+D19</f>
        <v>153600</v>
      </c>
      <c r="F19" s="16">
        <f>SUM((E19*2.4)/100)+E19</f>
        <v>157286.4</v>
      </c>
    </row>
    <row r="20" spans="1:6" ht="12">
      <c r="A20" s="14"/>
      <c r="B20" s="7" t="s">
        <v>31</v>
      </c>
      <c r="C20" s="8" t="s">
        <v>32</v>
      </c>
      <c r="D20" s="9">
        <f>SUM(D21+D23)</f>
        <v>408000</v>
      </c>
      <c r="E20" s="9">
        <f>SUM(E21+E23)</f>
        <v>417792</v>
      </c>
      <c r="F20" s="9">
        <f>SUM(F21+F23)</f>
        <v>427819.00800000003</v>
      </c>
    </row>
    <row r="21" spans="1:6" s="20" customFormat="1" ht="12">
      <c r="A21" s="17"/>
      <c r="B21" s="17" t="s">
        <v>33</v>
      </c>
      <c r="C21" s="18" t="s">
        <v>34</v>
      </c>
      <c r="D21" s="19">
        <f>SUM(D22)</f>
        <v>2000</v>
      </c>
      <c r="E21" s="19">
        <f>SUM(E22)</f>
        <v>2048</v>
      </c>
      <c r="F21" s="19">
        <f>SUM(F22)</f>
        <v>2097.152</v>
      </c>
    </row>
    <row r="22" spans="1:6" ht="12">
      <c r="A22" s="14">
        <v>3</v>
      </c>
      <c r="B22" s="14" t="s">
        <v>35</v>
      </c>
      <c r="C22" s="15" t="s">
        <v>36</v>
      </c>
      <c r="D22" s="16">
        <v>2000</v>
      </c>
      <c r="E22" s="16">
        <f>SUM((D22*2.4)/100)+D22</f>
        <v>2048</v>
      </c>
      <c r="F22" s="16">
        <f>SUM((E22*2.4)/100)+E22</f>
        <v>2097.152</v>
      </c>
    </row>
    <row r="23" spans="1:6" s="20" customFormat="1" ht="12">
      <c r="A23" s="17">
        <v>3</v>
      </c>
      <c r="B23" s="17" t="s">
        <v>37</v>
      </c>
      <c r="C23" s="18" t="s">
        <v>38</v>
      </c>
      <c r="D23" s="19">
        <f>SUM(D24:D29)</f>
        <v>406000</v>
      </c>
      <c r="E23" s="19">
        <f>SUM(E24:E29)</f>
        <v>415744</v>
      </c>
      <c r="F23" s="19">
        <f>SUM(F24:F29)</f>
        <v>425721.856</v>
      </c>
    </row>
    <row r="24" spans="1:6" ht="12">
      <c r="A24" s="14">
        <v>3</v>
      </c>
      <c r="B24" s="14" t="s">
        <v>39</v>
      </c>
      <c r="C24" s="15" t="s">
        <v>40</v>
      </c>
      <c r="D24" s="16">
        <v>60000</v>
      </c>
      <c r="E24" s="16">
        <f aca="true" t="shared" si="1" ref="E24:F29">SUM((D24*2.4)/100)+D24</f>
        <v>61440</v>
      </c>
      <c r="F24" s="16">
        <f t="shared" si="1"/>
        <v>62914.56</v>
      </c>
    </row>
    <row r="25" spans="1:6" ht="12">
      <c r="A25" s="14">
        <v>3</v>
      </c>
      <c r="B25" s="14" t="s">
        <v>41</v>
      </c>
      <c r="C25" s="15" t="s">
        <v>42</v>
      </c>
      <c r="D25" s="16">
        <v>300000</v>
      </c>
      <c r="E25" s="16">
        <f t="shared" si="1"/>
        <v>307200</v>
      </c>
      <c r="F25" s="16">
        <f t="shared" si="1"/>
        <v>314572.8</v>
      </c>
    </row>
    <row r="26" spans="1:6" ht="12">
      <c r="A26" s="14">
        <v>3</v>
      </c>
      <c r="B26" s="14" t="s">
        <v>41</v>
      </c>
      <c r="C26" s="15" t="s">
        <v>42</v>
      </c>
      <c r="D26" s="16">
        <v>20000</v>
      </c>
      <c r="E26" s="16">
        <f t="shared" si="1"/>
        <v>20480</v>
      </c>
      <c r="F26" s="16">
        <f t="shared" si="1"/>
        <v>20971.52</v>
      </c>
    </row>
    <row r="27" spans="1:6" ht="12">
      <c r="A27" s="14">
        <v>3</v>
      </c>
      <c r="B27" s="14" t="s">
        <v>43</v>
      </c>
      <c r="C27" s="15" t="s">
        <v>44</v>
      </c>
      <c r="D27" s="16">
        <v>6000</v>
      </c>
      <c r="E27" s="16">
        <f t="shared" si="1"/>
        <v>6144</v>
      </c>
      <c r="F27" s="16">
        <f t="shared" si="1"/>
        <v>6291.456</v>
      </c>
    </row>
    <row r="28" spans="1:6" ht="12">
      <c r="A28" s="14">
        <v>3</v>
      </c>
      <c r="B28" s="14" t="s">
        <v>43</v>
      </c>
      <c r="C28" s="15" t="s">
        <v>44</v>
      </c>
      <c r="D28" s="16">
        <v>0</v>
      </c>
      <c r="E28" s="16">
        <f t="shared" si="1"/>
        <v>0</v>
      </c>
      <c r="F28" s="16">
        <f t="shared" si="1"/>
        <v>0</v>
      </c>
    </row>
    <row r="29" spans="1:6" ht="12">
      <c r="A29" s="14">
        <v>3</v>
      </c>
      <c r="B29" s="14" t="s">
        <v>45</v>
      </c>
      <c r="C29" s="15" t="s">
        <v>46</v>
      </c>
      <c r="D29" s="16">
        <v>20000</v>
      </c>
      <c r="E29" s="16">
        <f t="shared" si="1"/>
        <v>20480</v>
      </c>
      <c r="F29" s="16">
        <f t="shared" si="1"/>
        <v>20971.52</v>
      </c>
    </row>
    <row r="30" spans="1:6" ht="12">
      <c r="A30" s="14"/>
      <c r="B30" s="7" t="s">
        <v>47</v>
      </c>
      <c r="C30" s="8" t="s">
        <v>48</v>
      </c>
      <c r="D30" s="9">
        <f>SUM(D31+D34)</f>
        <v>320000</v>
      </c>
      <c r="E30" s="9">
        <f>SUM(E31+E34)</f>
        <v>327680</v>
      </c>
      <c r="F30" s="9">
        <f>SUM(F31+F34)</f>
        <v>335544.32</v>
      </c>
    </row>
    <row r="31" spans="1:6" s="20" customFormat="1" ht="12">
      <c r="A31" s="17"/>
      <c r="B31" s="17" t="s">
        <v>49</v>
      </c>
      <c r="C31" s="18" t="s">
        <v>50</v>
      </c>
      <c r="D31" s="19">
        <f>SUM(D32:D33)</f>
        <v>200000</v>
      </c>
      <c r="E31" s="19">
        <f>SUM(E32:E33)</f>
        <v>204800</v>
      </c>
      <c r="F31" s="19">
        <f>SUM(F32:F33)</f>
        <v>209715.2</v>
      </c>
    </row>
    <row r="32" spans="1:6" ht="12">
      <c r="A32" s="14">
        <v>4</v>
      </c>
      <c r="B32" s="14" t="s">
        <v>51</v>
      </c>
      <c r="C32" s="15" t="s">
        <v>52</v>
      </c>
      <c r="D32" s="16">
        <v>200000</v>
      </c>
      <c r="E32" s="16">
        <f>SUM((D32*2.4)/100)+D32</f>
        <v>204800</v>
      </c>
      <c r="F32" s="16">
        <f>SUM((E32*2.4)/100)+E32</f>
        <v>209715.2</v>
      </c>
    </row>
    <row r="33" spans="1:6" ht="12">
      <c r="A33" s="14">
        <v>4</v>
      </c>
      <c r="B33" s="14" t="s">
        <v>53</v>
      </c>
      <c r="C33" s="45" t="s">
        <v>54</v>
      </c>
      <c r="D33" s="16">
        <v>0</v>
      </c>
      <c r="E33" s="16">
        <f>SUM((D33*2.4)/100)+D33</f>
        <v>0</v>
      </c>
      <c r="F33" s="16">
        <f>SUM((E33*2.4)/100)+E33</f>
        <v>0</v>
      </c>
    </row>
    <row r="34" spans="1:6" s="20" customFormat="1" ht="12">
      <c r="A34" s="17"/>
      <c r="B34" s="17" t="s">
        <v>55</v>
      </c>
      <c r="C34" s="18" t="s">
        <v>56</v>
      </c>
      <c r="D34" s="19">
        <f>SUM(D35:D37)</f>
        <v>120000</v>
      </c>
      <c r="E34" s="19">
        <f>SUM(E35:E37)</f>
        <v>122880</v>
      </c>
      <c r="F34" s="19">
        <f>SUM(F35:F37)</f>
        <v>125829.12000000001</v>
      </c>
    </row>
    <row r="35" spans="1:6" ht="12">
      <c r="A35" s="14">
        <v>4</v>
      </c>
      <c r="B35" s="14" t="s">
        <v>57</v>
      </c>
      <c r="C35" s="15" t="s">
        <v>58</v>
      </c>
      <c r="D35" s="16">
        <v>20000</v>
      </c>
      <c r="E35" s="16">
        <f aca="true" t="shared" si="2" ref="E35:F37">SUM((D35*2.4)/100)+D35</f>
        <v>20480</v>
      </c>
      <c r="F35" s="16">
        <f t="shared" si="2"/>
        <v>20971.52</v>
      </c>
    </row>
    <row r="36" spans="1:6" ht="12">
      <c r="A36" s="14">
        <v>4</v>
      </c>
      <c r="B36" s="14" t="s">
        <v>59</v>
      </c>
      <c r="C36" s="15" t="s">
        <v>60</v>
      </c>
      <c r="D36" s="16">
        <v>100000</v>
      </c>
      <c r="E36" s="16">
        <f t="shared" si="2"/>
        <v>102400</v>
      </c>
      <c r="F36" s="16">
        <f t="shared" si="2"/>
        <v>104857.6</v>
      </c>
    </row>
    <row r="37" spans="1:6" ht="12">
      <c r="A37" s="14">
        <v>4</v>
      </c>
      <c r="B37" s="14" t="s">
        <v>61</v>
      </c>
      <c r="C37" s="15" t="s">
        <v>62</v>
      </c>
      <c r="D37" s="16">
        <v>0</v>
      </c>
      <c r="E37" s="16">
        <f t="shared" si="2"/>
        <v>0</v>
      </c>
      <c r="F37" s="16">
        <f t="shared" si="2"/>
        <v>0</v>
      </c>
    </row>
    <row r="38" spans="1:6" ht="12" customHeight="1">
      <c r="A38" s="14"/>
      <c r="B38" s="92">
        <v>66</v>
      </c>
      <c r="C38" s="94" t="s">
        <v>337</v>
      </c>
      <c r="D38" s="95">
        <f aca="true" t="shared" si="3" ref="D38:F39">SUM(D39)</f>
        <v>150000</v>
      </c>
      <c r="E38" s="95">
        <f t="shared" si="3"/>
        <v>153600</v>
      </c>
      <c r="F38" s="95">
        <f t="shared" si="3"/>
        <v>157286.4</v>
      </c>
    </row>
    <row r="39" spans="1:6" ht="12" customHeight="1">
      <c r="A39" s="14"/>
      <c r="B39" s="14">
        <v>663</v>
      </c>
      <c r="C39" s="91" t="s">
        <v>338</v>
      </c>
      <c r="D39" s="96">
        <f t="shared" si="3"/>
        <v>150000</v>
      </c>
      <c r="E39" s="96">
        <f t="shared" si="3"/>
        <v>153600</v>
      </c>
      <c r="F39" s="96">
        <f t="shared" si="3"/>
        <v>157286.4</v>
      </c>
    </row>
    <row r="40" spans="1:6" ht="12.75" customHeight="1">
      <c r="A40" s="14"/>
      <c r="B40" s="14">
        <v>6632</v>
      </c>
      <c r="C40" s="93" t="s">
        <v>339</v>
      </c>
      <c r="D40" s="16">
        <v>150000</v>
      </c>
      <c r="E40" s="16">
        <f>SUM((D40*2.4)/100)+D40</f>
        <v>153600</v>
      </c>
      <c r="F40" s="16">
        <f>SUM((E40*2.4)/100)+E40</f>
        <v>157286.4</v>
      </c>
    </row>
    <row r="41" spans="1:6" ht="12">
      <c r="A41" s="14"/>
      <c r="B41" s="7" t="s">
        <v>63</v>
      </c>
      <c r="C41" s="8" t="s">
        <v>64</v>
      </c>
      <c r="D41" s="9">
        <f aca="true" t="shared" si="4" ref="D41:F42">SUM(D42)</f>
        <v>20000</v>
      </c>
      <c r="E41" s="9">
        <f t="shared" si="4"/>
        <v>20480</v>
      </c>
      <c r="F41" s="9">
        <f t="shared" si="4"/>
        <v>20971.52</v>
      </c>
    </row>
    <row r="42" spans="1:6" s="20" customFormat="1" ht="12">
      <c r="A42" s="17">
        <v>1</v>
      </c>
      <c r="B42" s="17" t="s">
        <v>65</v>
      </c>
      <c r="C42" s="18" t="s">
        <v>66</v>
      </c>
      <c r="D42" s="19">
        <f t="shared" si="4"/>
        <v>20000</v>
      </c>
      <c r="E42" s="19">
        <f t="shared" si="4"/>
        <v>20480</v>
      </c>
      <c r="F42" s="19">
        <f t="shared" si="4"/>
        <v>20971.52</v>
      </c>
    </row>
    <row r="43" spans="1:6" ht="12">
      <c r="A43" s="14">
        <v>1</v>
      </c>
      <c r="B43" s="14" t="s">
        <v>67</v>
      </c>
      <c r="C43" s="15" t="s">
        <v>66</v>
      </c>
      <c r="D43" s="16">
        <v>20000</v>
      </c>
      <c r="E43" s="16">
        <f>SUM((D43*2.4)/100)+D43</f>
        <v>20480</v>
      </c>
      <c r="F43" s="16">
        <f>SUM((E43*2.4)/100)+E43</f>
        <v>20971.52</v>
      </c>
    </row>
    <row r="44" spans="1:6" ht="12">
      <c r="A44" s="14"/>
      <c r="B44" s="7" t="s">
        <v>68</v>
      </c>
      <c r="C44" s="8" t="s">
        <v>69</v>
      </c>
      <c r="D44" s="9">
        <f aca="true" t="shared" si="5" ref="D44:F46">SUM(D45)</f>
        <v>500000</v>
      </c>
      <c r="E44" s="9">
        <f t="shared" si="5"/>
        <v>512000</v>
      </c>
      <c r="F44" s="9">
        <f t="shared" si="5"/>
        <v>524288</v>
      </c>
    </row>
    <row r="45" spans="1:6" ht="12">
      <c r="A45" s="14"/>
      <c r="B45" s="7" t="s">
        <v>70</v>
      </c>
      <c r="C45" s="8" t="s">
        <v>71</v>
      </c>
      <c r="D45" s="9">
        <f>SUM(D46)</f>
        <v>500000</v>
      </c>
      <c r="E45" s="9">
        <f t="shared" si="5"/>
        <v>512000</v>
      </c>
      <c r="F45" s="9">
        <f t="shared" si="5"/>
        <v>524288</v>
      </c>
    </row>
    <row r="46" spans="1:6" s="20" customFormat="1" ht="12">
      <c r="A46" s="17">
        <v>7</v>
      </c>
      <c r="B46" s="17" t="s">
        <v>72</v>
      </c>
      <c r="C46" s="18" t="s">
        <v>73</v>
      </c>
      <c r="D46" s="19">
        <f t="shared" si="5"/>
        <v>500000</v>
      </c>
      <c r="E46" s="19">
        <f t="shared" si="5"/>
        <v>512000</v>
      </c>
      <c r="F46" s="19">
        <f t="shared" si="5"/>
        <v>524288</v>
      </c>
    </row>
    <row r="47" spans="1:6" ht="12">
      <c r="A47" s="14">
        <v>7</v>
      </c>
      <c r="B47" s="14" t="s">
        <v>74</v>
      </c>
      <c r="C47" s="15" t="s">
        <v>75</v>
      </c>
      <c r="D47" s="16">
        <v>500000</v>
      </c>
      <c r="E47" s="16">
        <f>SUM((D47*2.4)/100)+D47</f>
        <v>512000</v>
      </c>
      <c r="F47" s="16">
        <f>SUM((E47*2.4)/100)+E47</f>
        <v>524288</v>
      </c>
    </row>
    <row r="48" spans="1:6" ht="12">
      <c r="A48" s="14"/>
      <c r="B48" s="7" t="s">
        <v>76</v>
      </c>
      <c r="C48" s="8" t="s">
        <v>77</v>
      </c>
      <c r="D48" s="9">
        <f>SUM(D49+D57+D85+D90+D93+D97)</f>
        <v>3900000</v>
      </c>
      <c r="E48" s="9">
        <f>SUM(E49+E57+E85+E90+E93+E97)</f>
        <v>3993600</v>
      </c>
      <c r="F48" s="9">
        <f>SUM(F49+F57+F85+F90+F93+F97)</f>
        <v>4094246.4</v>
      </c>
    </row>
    <row r="49" spans="1:6" ht="12">
      <c r="A49" s="14"/>
      <c r="B49" s="7" t="s">
        <v>78</v>
      </c>
      <c r="C49" s="8" t="s">
        <v>79</v>
      </c>
      <c r="D49" s="9">
        <f>SUM(D50+D52+D54)</f>
        <v>420000</v>
      </c>
      <c r="E49" s="9">
        <f>SUM(E50+E52+E54)</f>
        <v>430080</v>
      </c>
      <c r="F49" s="9">
        <f>SUM(F50+F52+F54)</f>
        <v>440401.92</v>
      </c>
    </row>
    <row r="50" spans="1:6" s="20" customFormat="1" ht="12">
      <c r="A50" s="17" t="s">
        <v>80</v>
      </c>
      <c r="B50" s="17" t="s">
        <v>81</v>
      </c>
      <c r="C50" s="18" t="s">
        <v>82</v>
      </c>
      <c r="D50" s="19">
        <f>SUM(D51)</f>
        <v>350000</v>
      </c>
      <c r="E50" s="19">
        <f>SUM(E51)</f>
        <v>358400</v>
      </c>
      <c r="F50" s="19">
        <f>SUM(F51)</f>
        <v>367001.6</v>
      </c>
    </row>
    <row r="51" spans="1:6" ht="12">
      <c r="A51" s="14" t="s">
        <v>80</v>
      </c>
      <c r="B51" s="14" t="s">
        <v>83</v>
      </c>
      <c r="C51" s="15" t="s">
        <v>84</v>
      </c>
      <c r="D51" s="16">
        <v>350000</v>
      </c>
      <c r="E51" s="16">
        <f>SUM((D51*2.4)/100)+D51</f>
        <v>358400</v>
      </c>
      <c r="F51" s="16">
        <f>SUM((E51*2.4)/100)+E51</f>
        <v>367001.6</v>
      </c>
    </row>
    <row r="52" spans="1:6" s="20" customFormat="1" ht="12">
      <c r="A52" s="17"/>
      <c r="B52" s="17" t="s">
        <v>85</v>
      </c>
      <c r="C52" s="18" t="s">
        <v>86</v>
      </c>
      <c r="D52" s="19">
        <f>SUM(D53)</f>
        <v>10000</v>
      </c>
      <c r="E52" s="19">
        <f>SUM(E53)</f>
        <v>10240</v>
      </c>
      <c r="F52" s="19">
        <f>SUM(F53)</f>
        <v>10485.76</v>
      </c>
    </row>
    <row r="53" spans="1:6" ht="12">
      <c r="A53" s="14" t="s">
        <v>80</v>
      </c>
      <c r="B53" s="14" t="s">
        <v>87</v>
      </c>
      <c r="C53" s="15" t="s">
        <v>88</v>
      </c>
      <c r="D53" s="16">
        <f>SUM(Proračun_posebni_dio_4_razina_!E48)</f>
        <v>10000</v>
      </c>
      <c r="E53" s="16">
        <f>SUM((D53*2.4)/100)+D53</f>
        <v>10240</v>
      </c>
      <c r="F53" s="16">
        <f>SUM((E53*2.4)/100)+E53</f>
        <v>10485.76</v>
      </c>
    </row>
    <row r="54" spans="1:6" s="20" customFormat="1" ht="12">
      <c r="A54" s="17"/>
      <c r="B54" s="17" t="s">
        <v>89</v>
      </c>
      <c r="C54" s="18" t="s">
        <v>90</v>
      </c>
      <c r="D54" s="19">
        <f>SUM(D55:D56)</f>
        <v>60000</v>
      </c>
      <c r="E54" s="19">
        <f>SUM(E55:E56)</f>
        <v>61440</v>
      </c>
      <c r="F54" s="19">
        <f>SUM(F55:F56)</f>
        <v>62914.56</v>
      </c>
    </row>
    <row r="55" spans="1:6" ht="12">
      <c r="A55" s="14" t="s">
        <v>80</v>
      </c>
      <c r="B55" s="14" t="s">
        <v>91</v>
      </c>
      <c r="C55" s="15" t="s">
        <v>92</v>
      </c>
      <c r="D55" s="16">
        <f>SUM(Proračun_posebni_dio_4_razina_!E50+Proračun_posebni_dio_4_razina_!E242)</f>
        <v>60000</v>
      </c>
      <c r="E55" s="16">
        <f>SUM((D55*2.4)/100)+D55</f>
        <v>61440</v>
      </c>
      <c r="F55" s="16">
        <f>SUM((E55*2.4)/100)+E55</f>
        <v>62914.56</v>
      </c>
    </row>
    <row r="56" spans="1:6" ht="12">
      <c r="A56" s="14" t="s">
        <v>80</v>
      </c>
      <c r="B56" s="14" t="s">
        <v>93</v>
      </c>
      <c r="C56" s="15" t="s">
        <v>94</v>
      </c>
      <c r="D56" s="16">
        <f>SUM(Proračun_posebni_dio_4_razina_!E51+Proračun_posebni_dio_4_razina_!E243)</f>
        <v>0</v>
      </c>
      <c r="E56" s="16">
        <f>SUM((D56*2.4)/100)+D56</f>
        <v>0</v>
      </c>
      <c r="F56" s="16">
        <f>SUM((E56*2.4)/100)+E56</f>
        <v>0</v>
      </c>
    </row>
    <row r="57" spans="1:6" ht="12">
      <c r="A57" s="14"/>
      <c r="B57" s="7" t="s">
        <v>95</v>
      </c>
      <c r="C57" s="8" t="s">
        <v>96</v>
      </c>
      <c r="D57" s="9">
        <f>SUM(D58+D62+D68+D78)</f>
        <v>2640000</v>
      </c>
      <c r="E57" s="9">
        <f>SUM(E58+E62+E68+E78)</f>
        <v>2703360</v>
      </c>
      <c r="F57" s="9">
        <f>SUM(F58+F62+F68+F78)</f>
        <v>2768240.64</v>
      </c>
    </row>
    <row r="58" spans="1:6" s="20" customFormat="1" ht="12">
      <c r="A58" s="17" t="s">
        <v>80</v>
      </c>
      <c r="B58" s="17" t="s">
        <v>97</v>
      </c>
      <c r="C58" s="18" t="s">
        <v>98</v>
      </c>
      <c r="D58" s="19">
        <f>SUM(D59:D61)</f>
        <v>12000</v>
      </c>
      <c r="E58" s="19">
        <f>SUM(E59:E61)</f>
        <v>12288</v>
      </c>
      <c r="F58" s="19">
        <f>SUM(F59:F61)</f>
        <v>12582.912</v>
      </c>
    </row>
    <row r="59" spans="1:6" ht="12">
      <c r="A59" s="14" t="s">
        <v>99</v>
      </c>
      <c r="B59" s="14" t="s">
        <v>100</v>
      </c>
      <c r="C59" s="15" t="s">
        <v>101</v>
      </c>
      <c r="D59" s="16">
        <f>SUM(Proračun_posebni_dio_4_razina_!E54)</f>
        <v>5000</v>
      </c>
      <c r="E59" s="16">
        <f aca="true" t="shared" si="6" ref="E59:F61">SUM((D59*2.4)/100)+D59</f>
        <v>5120</v>
      </c>
      <c r="F59" s="16">
        <f t="shared" si="6"/>
        <v>5242.88</v>
      </c>
    </row>
    <row r="60" spans="1:6" ht="12">
      <c r="A60" s="14" t="s">
        <v>99</v>
      </c>
      <c r="B60" s="14" t="s">
        <v>102</v>
      </c>
      <c r="C60" s="15" t="s">
        <v>103</v>
      </c>
      <c r="D60" s="16">
        <f>SUM(Proračun_posebni_dio_4_razina_!E55)</f>
        <v>6000</v>
      </c>
      <c r="E60" s="16">
        <f t="shared" si="6"/>
        <v>6144</v>
      </c>
      <c r="F60" s="16">
        <f t="shared" si="6"/>
        <v>6291.456</v>
      </c>
    </row>
    <row r="61" spans="1:6" ht="12">
      <c r="A61" s="14" t="s">
        <v>80</v>
      </c>
      <c r="B61" s="14" t="s">
        <v>104</v>
      </c>
      <c r="C61" s="15" t="s">
        <v>105</v>
      </c>
      <c r="D61" s="16">
        <f>SUM(Proračun_posebni_dio_4_razina_!E56)</f>
        <v>1000</v>
      </c>
      <c r="E61" s="16">
        <f t="shared" si="6"/>
        <v>1024</v>
      </c>
      <c r="F61" s="16">
        <f t="shared" si="6"/>
        <v>1048.576</v>
      </c>
    </row>
    <row r="62" spans="1:6" s="20" customFormat="1" ht="12">
      <c r="A62" s="17"/>
      <c r="B62" s="17" t="s">
        <v>106</v>
      </c>
      <c r="C62" s="18" t="s">
        <v>107</v>
      </c>
      <c r="D62" s="19">
        <f>SUM(D63:D67)</f>
        <v>1265000</v>
      </c>
      <c r="E62" s="19">
        <f>SUM(E63:E67)</f>
        <v>1295360</v>
      </c>
      <c r="F62" s="19">
        <f>SUM(F63:F67)</f>
        <v>1326448.64</v>
      </c>
    </row>
    <row r="63" spans="1:6" ht="12">
      <c r="A63" s="14" t="s">
        <v>108</v>
      </c>
      <c r="B63" s="14" t="s">
        <v>109</v>
      </c>
      <c r="C63" s="15" t="s">
        <v>110</v>
      </c>
      <c r="D63" s="16">
        <f>SUM(Proračun_posebni_dio_4_razina_!E62)</f>
        <v>20000</v>
      </c>
      <c r="E63" s="16">
        <f>SUM((D63*2.4)/100)+D63</f>
        <v>20480</v>
      </c>
      <c r="F63" s="16">
        <f>SUM((E63*2.4)/100)+E63</f>
        <v>20971.52</v>
      </c>
    </row>
    <row r="64" spans="1:6" ht="12">
      <c r="A64" s="14" t="s">
        <v>108</v>
      </c>
      <c r="B64" s="14" t="s">
        <v>111</v>
      </c>
      <c r="C64" s="15" t="s">
        <v>112</v>
      </c>
      <c r="D64" s="16">
        <f>SUM(Proračun_posebni_dio_4_razina_!E63+Proračun_posebni_dio_4_razina_!E98+Proračun_posebni_dio_4_razina_!E114+Proračun_posebni_dio_4_razina_!E122+Proračun_posebni_dio_4_razina_!E210+Proračun_posebni_dio_4_razina_!E259)</f>
        <v>234000</v>
      </c>
      <c r="E64" s="16">
        <f aca="true" t="shared" si="7" ref="E64:F67">SUM((D64*2.4)/100)+D64</f>
        <v>239616</v>
      </c>
      <c r="F64" s="16">
        <f t="shared" si="7"/>
        <v>245366.784</v>
      </c>
    </row>
    <row r="65" spans="1:6" ht="12">
      <c r="A65" s="14" t="s">
        <v>108</v>
      </c>
      <c r="B65" s="14" t="s">
        <v>113</v>
      </c>
      <c r="C65" s="15" t="s">
        <v>114</v>
      </c>
      <c r="D65" s="16">
        <f>SUM(Proračun_posebni_dio_4_razina_!E64+Proračun_posebni_dio_4_razina_!E99+Proračun_posebni_dio_4_razina_!E108+Proračun_posebni_dio_4_razina_!E123+Proračun_posebni_dio_4_razina_!E194+Proračun_posebni_dio_4_razina_!E211+Proračun_posebni_dio_4_razina_!E260+Proračun_posebni_dio_4_razina_!E286+Proračun_posebni_dio_4_razina_!E302)</f>
        <v>950000</v>
      </c>
      <c r="E65" s="16">
        <f t="shared" si="7"/>
        <v>972800</v>
      </c>
      <c r="F65" s="16">
        <f t="shared" si="7"/>
        <v>996147.2</v>
      </c>
    </row>
    <row r="66" spans="1:6" ht="12">
      <c r="A66" s="14" t="s">
        <v>108</v>
      </c>
      <c r="B66" s="14" t="s">
        <v>115</v>
      </c>
      <c r="C66" s="15" t="s">
        <v>116</v>
      </c>
      <c r="D66" s="16">
        <f>SUM(Proračun_posebni_dio_4_razina_!E65+Proračun_posebni_dio_4_razina_!E212)</f>
        <v>55000</v>
      </c>
      <c r="E66" s="16">
        <f t="shared" si="7"/>
        <v>56320</v>
      </c>
      <c r="F66" s="16">
        <f t="shared" si="7"/>
        <v>57671.68</v>
      </c>
    </row>
    <row r="67" spans="1:6" ht="12">
      <c r="A67" s="14" t="s">
        <v>108</v>
      </c>
      <c r="B67" s="14" t="s">
        <v>117</v>
      </c>
      <c r="C67" s="15" t="s">
        <v>118</v>
      </c>
      <c r="D67" s="16">
        <f>SUM(Proračun_posebni_dio_4_razina_!E213)</f>
        <v>6000</v>
      </c>
      <c r="E67" s="16">
        <f t="shared" si="7"/>
        <v>6144</v>
      </c>
      <c r="F67" s="16">
        <f t="shared" si="7"/>
        <v>6291.456</v>
      </c>
    </row>
    <row r="68" spans="1:6" s="20" customFormat="1" ht="12">
      <c r="A68" s="17"/>
      <c r="B68" s="17" t="s">
        <v>119</v>
      </c>
      <c r="C68" s="18" t="s">
        <v>120</v>
      </c>
      <c r="D68" s="19">
        <f>SUM(D69:D77)</f>
        <v>1105000</v>
      </c>
      <c r="E68" s="19">
        <f>SUM(E69:E77)</f>
        <v>1131520</v>
      </c>
      <c r="F68" s="19">
        <f>SUM(F69:F77)</f>
        <v>1158676.4800000002</v>
      </c>
    </row>
    <row r="69" spans="1:6" ht="12">
      <c r="A69" s="14" t="s">
        <v>108</v>
      </c>
      <c r="B69" s="14" t="s">
        <v>121</v>
      </c>
      <c r="C69" s="15" t="s">
        <v>122</v>
      </c>
      <c r="D69" s="16">
        <f>SUM(Proračun_posebni_dio_4_razina_!E67+Proračun_posebni_dio_4_razina_!E262)</f>
        <v>40000</v>
      </c>
      <c r="E69" s="16">
        <f>SUM((D69*2.4)/100)+D69</f>
        <v>40960</v>
      </c>
      <c r="F69" s="16">
        <f>SUM((E69*2.4)/100)+E69</f>
        <v>41943.04</v>
      </c>
    </row>
    <row r="70" spans="1:6" ht="12">
      <c r="A70" s="14" t="s">
        <v>108</v>
      </c>
      <c r="B70" s="14" t="s">
        <v>123</v>
      </c>
      <c r="C70" s="15" t="s">
        <v>124</v>
      </c>
      <c r="D70" s="16">
        <f>SUM(Proračun_posebni_dio_4_razina_!E68+Proračun_posebni_dio_4_razina_!E101+Proračun_posebni_dio_4_razina_!E116+Proračun_posebni_dio_4_razina_!E125+Proračun_posebni_dio_4_razina_!E215+Proračun_posebni_dio_4_razina_!E263)</f>
        <v>238000</v>
      </c>
      <c r="E70" s="16">
        <f aca="true" t="shared" si="8" ref="E70:F77">SUM((D70*2.4)/100)+D70</f>
        <v>243712</v>
      </c>
      <c r="F70" s="16">
        <f t="shared" si="8"/>
        <v>249561.088</v>
      </c>
    </row>
    <row r="71" spans="1:6" ht="12">
      <c r="A71" s="14" t="s">
        <v>108</v>
      </c>
      <c r="B71" s="14" t="s">
        <v>125</v>
      </c>
      <c r="C71" s="15" t="s">
        <v>126</v>
      </c>
      <c r="D71" s="16">
        <f>SUM(Proračun_posebni_dio_4_razina_!E12+Proračun_posebni_dio_4_razina_!E69+Proračun_posebni_dio_4_razina_!E216)</f>
        <v>63000</v>
      </c>
      <c r="E71" s="16">
        <f t="shared" si="8"/>
        <v>64512</v>
      </c>
      <c r="F71" s="16">
        <f t="shared" si="8"/>
        <v>66060.288</v>
      </c>
    </row>
    <row r="72" spans="1:6" ht="12">
      <c r="A72" s="14" t="s">
        <v>108</v>
      </c>
      <c r="B72" s="14" t="s">
        <v>127</v>
      </c>
      <c r="C72" s="15" t="s">
        <v>128</v>
      </c>
      <c r="D72" s="16">
        <f>SUM(Proračun_posebni_dio_4_razina_!E70+Proračun_posebni_dio_4_razina_!E102+Proračun_posebni_dio_4_razina_!E171+Proračun_posebni_dio_4_razina_!E264)</f>
        <v>166000</v>
      </c>
      <c r="E72" s="16">
        <f t="shared" si="8"/>
        <v>169984</v>
      </c>
      <c r="F72" s="16">
        <f t="shared" si="8"/>
        <v>174063.616</v>
      </c>
    </row>
    <row r="73" spans="1:6" ht="12">
      <c r="A73" s="14" t="s">
        <v>108</v>
      </c>
      <c r="B73" s="14" t="s">
        <v>129</v>
      </c>
      <c r="C73" s="15" t="s">
        <v>130</v>
      </c>
      <c r="D73" s="16">
        <f>SUM(Proračun_posebni_dio_4_razina_!E265+Proračun_posebni_dio_4_razina_!E13)</f>
        <v>40000</v>
      </c>
      <c r="E73" s="16">
        <f t="shared" si="8"/>
        <v>40960</v>
      </c>
      <c r="F73" s="16">
        <f t="shared" si="8"/>
        <v>41943.04</v>
      </c>
    </row>
    <row r="74" spans="1:6" ht="12">
      <c r="A74" s="14" t="s">
        <v>108</v>
      </c>
      <c r="B74" s="14" t="s">
        <v>131</v>
      </c>
      <c r="C74" s="15" t="s">
        <v>132</v>
      </c>
      <c r="D74" s="16">
        <f>SUM(Proračun_posebni_dio_4_razina_!E172)</f>
        <v>5000</v>
      </c>
      <c r="E74" s="16">
        <f t="shared" si="8"/>
        <v>5120</v>
      </c>
      <c r="F74" s="16">
        <f t="shared" si="8"/>
        <v>5242.88</v>
      </c>
    </row>
    <row r="75" spans="1:6" ht="12">
      <c r="A75" s="14" t="s">
        <v>108</v>
      </c>
      <c r="B75" s="14" t="s">
        <v>133</v>
      </c>
      <c r="C75" s="15" t="s">
        <v>134</v>
      </c>
      <c r="D75" s="16">
        <f>SUM(Proračun_posebni_dio_4_razina_!E71+Proračun_posebni_dio_4_razina_!E131+Proračun_posebni_dio_4_razina_!E178+Proračun_posebni_dio_4_razina_!E217+Proračun_posebni_dio_4_razina_!E304)</f>
        <v>390000</v>
      </c>
      <c r="E75" s="16">
        <f t="shared" si="8"/>
        <v>399360</v>
      </c>
      <c r="F75" s="16">
        <f t="shared" si="8"/>
        <v>408944.64</v>
      </c>
    </row>
    <row r="76" spans="1:6" ht="12">
      <c r="A76" s="14" t="s">
        <v>108</v>
      </c>
      <c r="B76" s="14" t="s">
        <v>135</v>
      </c>
      <c r="C76" s="15" t="s">
        <v>136</v>
      </c>
      <c r="D76" s="16">
        <f>SUM(Proračun_posebni_dio_4_razina_!E72)</f>
        <v>50000</v>
      </c>
      <c r="E76" s="16">
        <f t="shared" si="8"/>
        <v>51200</v>
      </c>
      <c r="F76" s="16">
        <f t="shared" si="8"/>
        <v>52428.8</v>
      </c>
    </row>
    <row r="77" spans="1:6" ht="12">
      <c r="A77" s="14" t="s">
        <v>108</v>
      </c>
      <c r="B77" s="14" t="s">
        <v>137</v>
      </c>
      <c r="C77" s="15" t="s">
        <v>138</v>
      </c>
      <c r="D77" s="16">
        <f>SUM(Proračun_posebni_dio_4_razina_!E218+Proračun_posebni_dio_4_razina_!E73)</f>
        <v>113000</v>
      </c>
      <c r="E77" s="16">
        <f t="shared" si="8"/>
        <v>115712</v>
      </c>
      <c r="F77" s="16">
        <f t="shared" si="8"/>
        <v>118489.088</v>
      </c>
    </row>
    <row r="78" spans="1:6" s="20" customFormat="1" ht="12">
      <c r="A78" s="17"/>
      <c r="B78" s="17" t="s">
        <v>139</v>
      </c>
      <c r="C78" s="18" t="s">
        <v>140</v>
      </c>
      <c r="D78" s="19">
        <f>SUM(D79:D84)</f>
        <v>258000</v>
      </c>
      <c r="E78" s="19">
        <f>SUM(E79:E84)</f>
        <v>264192</v>
      </c>
      <c r="F78" s="19">
        <f>SUM(F79:F84)</f>
        <v>270532.608</v>
      </c>
    </row>
    <row r="79" spans="1:6" ht="12">
      <c r="A79" s="14" t="s">
        <v>108</v>
      </c>
      <c r="B79" s="14" t="s">
        <v>141</v>
      </c>
      <c r="C79" s="15" t="s">
        <v>142</v>
      </c>
      <c r="D79" s="16">
        <f>SUM(Proračun_posebni_dio_4_razina_!E15)</f>
        <v>40000</v>
      </c>
      <c r="E79" s="16">
        <f>SUM((D79*2.4)/100)+D79</f>
        <v>40960</v>
      </c>
      <c r="F79" s="16">
        <f>SUM((E79*2.4)/100)+E79</f>
        <v>41943.04</v>
      </c>
    </row>
    <row r="80" spans="1:6" ht="12">
      <c r="A80" s="14" t="s">
        <v>108</v>
      </c>
      <c r="B80" s="14" t="s">
        <v>143</v>
      </c>
      <c r="C80" s="15" t="s">
        <v>144</v>
      </c>
      <c r="D80" s="16">
        <f>SUM(Proračun_posebni_dio_4_razina_!E75)</f>
        <v>10000</v>
      </c>
      <c r="E80" s="16">
        <f aca="true" t="shared" si="9" ref="E80:F83">SUM((D80*2.4)/100)+D80</f>
        <v>10240</v>
      </c>
      <c r="F80" s="16">
        <f t="shared" si="9"/>
        <v>10485.76</v>
      </c>
    </row>
    <row r="81" spans="1:6" ht="12">
      <c r="A81" s="14" t="s">
        <v>108</v>
      </c>
      <c r="B81" s="14" t="s">
        <v>145</v>
      </c>
      <c r="C81" s="15" t="s">
        <v>146</v>
      </c>
      <c r="D81" s="16">
        <f>SUM(Proračun_posebni_dio_4_razina_!E76+Proračun_posebni_dio_4_razina_!E164+Proračun_posebni_dio_4_razina_!E267)</f>
        <v>35000</v>
      </c>
      <c r="E81" s="16">
        <f t="shared" si="9"/>
        <v>35840</v>
      </c>
      <c r="F81" s="16">
        <f t="shared" si="9"/>
        <v>36700.16</v>
      </c>
    </row>
    <row r="82" spans="1:6" ht="12">
      <c r="A82" s="14" t="s">
        <v>108</v>
      </c>
      <c r="B82" s="14" t="s">
        <v>147</v>
      </c>
      <c r="C82" s="15" t="s">
        <v>148</v>
      </c>
      <c r="D82" s="16">
        <f>SUM(Proračun_posebni_dio_4_razina_!E77)</f>
        <v>2000</v>
      </c>
      <c r="E82" s="16">
        <f t="shared" si="9"/>
        <v>2048</v>
      </c>
      <c r="F82" s="16">
        <f t="shared" si="9"/>
        <v>2097.152</v>
      </c>
    </row>
    <row r="83" spans="1:6" ht="12">
      <c r="A83" s="14" t="s">
        <v>149</v>
      </c>
      <c r="B83" s="14" t="s">
        <v>150</v>
      </c>
      <c r="C83" s="15" t="s">
        <v>151</v>
      </c>
      <c r="D83" s="16">
        <f>SUM(Proračun_posebni_dio_4_razina_!E78)</f>
        <v>1000</v>
      </c>
      <c r="E83" s="16">
        <f t="shared" si="9"/>
        <v>1024</v>
      </c>
      <c r="F83" s="16">
        <f t="shared" si="9"/>
        <v>1048.576</v>
      </c>
    </row>
    <row r="84" spans="1:6" ht="12">
      <c r="A84" s="14" t="s">
        <v>108</v>
      </c>
      <c r="B84" s="14" t="s">
        <v>152</v>
      </c>
      <c r="C84" s="15" t="s">
        <v>140</v>
      </c>
      <c r="D84" s="16">
        <f>SUM(Proračun_posebni_dio_4_razina_!E16+Proračun_posebni_dio_4_razina_!E188+Proračun_posebni_dio_4_razina_!E320)</f>
        <v>170000</v>
      </c>
      <c r="E84" s="16">
        <f>SUM((D84*2.4)/100)+D84</f>
        <v>174080</v>
      </c>
      <c r="F84" s="16">
        <f>SUM((E84*2.4)/100)+E84</f>
        <v>178257.92</v>
      </c>
    </row>
    <row r="85" spans="1:6" ht="12">
      <c r="A85" s="14"/>
      <c r="B85" s="7" t="s">
        <v>153</v>
      </c>
      <c r="C85" s="8" t="s">
        <v>154</v>
      </c>
      <c r="D85" s="9">
        <f>SUM(D86)</f>
        <v>25000</v>
      </c>
      <c r="E85" s="9">
        <f>SUM(E86)</f>
        <v>25600</v>
      </c>
      <c r="F85" s="9">
        <f>SUM(F86)</f>
        <v>26214.4</v>
      </c>
    </row>
    <row r="86" spans="1:6" s="20" customFormat="1" ht="12">
      <c r="A86" s="17"/>
      <c r="B86" s="17" t="s">
        <v>155</v>
      </c>
      <c r="C86" s="18" t="s">
        <v>156</v>
      </c>
      <c r="D86" s="19">
        <f>SUM(D87:D89)</f>
        <v>25000</v>
      </c>
      <c r="E86" s="19">
        <f>SUM(E87:E89)</f>
        <v>25600</v>
      </c>
      <c r="F86" s="19">
        <f>SUM(F87:F89)</f>
        <v>26214.4</v>
      </c>
    </row>
    <row r="87" spans="1:6" ht="12">
      <c r="A87" s="14" t="s">
        <v>99</v>
      </c>
      <c r="B87" s="14" t="s">
        <v>157</v>
      </c>
      <c r="C87" s="15" t="s">
        <v>158</v>
      </c>
      <c r="D87" s="16">
        <f>SUM(Proračun_posebni_dio_4_razina_!E81)</f>
        <v>7000</v>
      </c>
      <c r="E87" s="16">
        <f aca="true" t="shared" si="10" ref="E87:F89">SUM((D87*2.4)/100)+D87</f>
        <v>7168</v>
      </c>
      <c r="F87" s="16">
        <f t="shared" si="10"/>
        <v>7340.032</v>
      </c>
    </row>
    <row r="88" spans="1:6" ht="12">
      <c r="A88" s="14" t="s">
        <v>99</v>
      </c>
      <c r="B88" s="14" t="s">
        <v>159</v>
      </c>
      <c r="C88" s="15" t="s">
        <v>160</v>
      </c>
      <c r="D88" s="16">
        <f>SUM(Proračun_posebni_dio_4_razina_!E82)</f>
        <v>1000</v>
      </c>
      <c r="E88" s="16">
        <f t="shared" si="10"/>
        <v>1024</v>
      </c>
      <c r="F88" s="16">
        <f t="shared" si="10"/>
        <v>1048.576</v>
      </c>
    </row>
    <row r="89" spans="1:6" ht="12">
      <c r="A89" s="14" t="s">
        <v>99</v>
      </c>
      <c r="B89" s="14" t="s">
        <v>161</v>
      </c>
      <c r="C89" s="15" t="s">
        <v>162</v>
      </c>
      <c r="D89" s="16">
        <f>SUM(Proračun_posebni_dio_4_razina_!E83+Proračun_posebni_dio_4_razina_!E181+Proračun_posebni_dio_4_razina_!E270)</f>
        <v>17000</v>
      </c>
      <c r="E89" s="16">
        <f t="shared" si="10"/>
        <v>17408</v>
      </c>
      <c r="F89" s="16">
        <f t="shared" si="10"/>
        <v>17825.792</v>
      </c>
    </row>
    <row r="90" spans="1:6" ht="12">
      <c r="A90" s="14"/>
      <c r="B90" s="7" t="s">
        <v>163</v>
      </c>
      <c r="C90" s="8" t="s">
        <v>164</v>
      </c>
      <c r="D90" s="9">
        <f aca="true" t="shared" si="11" ref="D90:F91">SUM(D91)</f>
        <v>50000</v>
      </c>
      <c r="E90" s="9">
        <f t="shared" si="11"/>
        <v>51200</v>
      </c>
      <c r="F90" s="9">
        <f t="shared" si="11"/>
        <v>52428.8</v>
      </c>
    </row>
    <row r="91" spans="1:6" s="20" customFormat="1" ht="12">
      <c r="A91" s="17"/>
      <c r="B91" s="17" t="s">
        <v>165</v>
      </c>
      <c r="C91" s="18" t="s">
        <v>166</v>
      </c>
      <c r="D91" s="19">
        <f t="shared" si="11"/>
        <v>50000</v>
      </c>
      <c r="E91" s="19">
        <f t="shared" si="11"/>
        <v>51200</v>
      </c>
      <c r="F91" s="19">
        <f t="shared" si="11"/>
        <v>52428.8</v>
      </c>
    </row>
    <row r="92" spans="1:6" ht="12">
      <c r="A92" s="14">
        <v>1</v>
      </c>
      <c r="B92" s="14" t="s">
        <v>167</v>
      </c>
      <c r="C92" s="15" t="s">
        <v>168</v>
      </c>
      <c r="D92" s="16">
        <f>SUM(Proračun_posebni_dio_4_razina_!E307)</f>
        <v>50000</v>
      </c>
      <c r="E92" s="16">
        <f>SUM((D92*2.4)/100)+D92</f>
        <v>51200</v>
      </c>
      <c r="F92" s="16">
        <f>SUM((E92*2.4)/100)+E92</f>
        <v>52428.8</v>
      </c>
    </row>
    <row r="93" spans="1:6" ht="12">
      <c r="A93" s="14"/>
      <c r="B93" s="7" t="s">
        <v>169</v>
      </c>
      <c r="C93" s="8" t="s">
        <v>170</v>
      </c>
      <c r="D93" s="21">
        <f>SUM(D94)</f>
        <v>160000</v>
      </c>
      <c r="E93" s="21">
        <f>SUM(E94)</f>
        <v>163840</v>
      </c>
      <c r="F93" s="21">
        <f>SUM(F94)</f>
        <v>167772.16</v>
      </c>
    </row>
    <row r="94" spans="1:6" s="13" customFormat="1" ht="12">
      <c r="A94" s="10"/>
      <c r="B94" s="10" t="s">
        <v>171</v>
      </c>
      <c r="C94" s="11" t="s">
        <v>172</v>
      </c>
      <c r="D94" s="12">
        <f>SUM(D95:D96)</f>
        <v>160000</v>
      </c>
      <c r="E94" s="12">
        <f>SUM(E95:E96)</f>
        <v>163840</v>
      </c>
      <c r="F94" s="12">
        <f>SUM(F95:F96)</f>
        <v>167772.16</v>
      </c>
    </row>
    <row r="95" spans="1:6" ht="12">
      <c r="A95" s="14" t="s">
        <v>173</v>
      </c>
      <c r="B95" s="14" t="s">
        <v>174</v>
      </c>
      <c r="C95" s="15" t="s">
        <v>175</v>
      </c>
      <c r="D95" s="16">
        <f>SUM(Proračun_posebni_dio_4_razina_!E233+Proračun_posebni_dio_4_razina_!E246)</f>
        <v>150000</v>
      </c>
      <c r="E95" s="16">
        <f>SUM((D95*2.4)/100)+D95</f>
        <v>153600</v>
      </c>
      <c r="F95" s="16">
        <f>SUM((E95*2.4)/100)+E95</f>
        <v>157286.4</v>
      </c>
    </row>
    <row r="96" spans="1:6" ht="12">
      <c r="A96" s="14" t="s">
        <v>173</v>
      </c>
      <c r="B96" s="14" t="s">
        <v>176</v>
      </c>
      <c r="C96" s="15" t="s">
        <v>177</v>
      </c>
      <c r="D96" s="16">
        <f>SUM(Proračun_posebni_dio_4_razina_!E234)</f>
        <v>10000</v>
      </c>
      <c r="E96" s="16">
        <f>SUM((D96*2.4)/100)+D96</f>
        <v>10240</v>
      </c>
      <c r="F96" s="16">
        <f>SUM((E96*2.4)/100)+E96</f>
        <v>10485.76</v>
      </c>
    </row>
    <row r="97" spans="1:6" ht="12">
      <c r="A97" s="14"/>
      <c r="B97" s="7" t="s">
        <v>178</v>
      </c>
      <c r="C97" s="8" t="s">
        <v>179</v>
      </c>
      <c r="D97" s="9">
        <f>SUM(D98)</f>
        <v>605000</v>
      </c>
      <c r="E97" s="9">
        <f>SUM(E98)</f>
        <v>619520</v>
      </c>
      <c r="F97" s="9">
        <f>SUM(F98)</f>
        <v>639188.48</v>
      </c>
    </row>
    <row r="98" spans="1:6" s="20" customFormat="1" ht="12">
      <c r="A98" s="17"/>
      <c r="B98" s="17" t="s">
        <v>180</v>
      </c>
      <c r="C98" s="18" t="s">
        <v>181</v>
      </c>
      <c r="D98" s="19">
        <f>SUM(D99+D100)</f>
        <v>605000</v>
      </c>
      <c r="E98" s="19">
        <f>SUM(E99+E100)</f>
        <v>619520</v>
      </c>
      <c r="F98" s="19">
        <f>SUM(F99+F100)</f>
        <v>639188.48</v>
      </c>
    </row>
    <row r="99" spans="1:6" ht="12">
      <c r="A99" s="14" t="s">
        <v>182</v>
      </c>
      <c r="B99" s="14" t="s">
        <v>183</v>
      </c>
      <c r="C99" s="15" t="s">
        <v>184</v>
      </c>
      <c r="D99" s="16">
        <f>SUM(Proračun_posebni_dio_4_razina_!E22+Proračun_posebni_dio_4_razina_!E197+Proračun_posebni_dio_4_razina_!E252+Proračun_posebni_dio_4_razina_!E273+Proračun_posebni_dio_4_razina_!E289+Proračun_posebni_dio_4_razina_!E323)</f>
        <v>455000</v>
      </c>
      <c r="E99" s="16">
        <f>SUM((D99*2.4)/100)+D99</f>
        <v>465920</v>
      </c>
      <c r="F99" s="16">
        <v>481902.08</v>
      </c>
    </row>
    <row r="100" spans="1:6" ht="12">
      <c r="A100" s="14"/>
      <c r="B100" s="14">
        <v>3812</v>
      </c>
      <c r="C100" s="15" t="s">
        <v>329</v>
      </c>
      <c r="D100" s="16">
        <f>Proračun_posebni_dio_4_razina_!E203</f>
        <v>150000</v>
      </c>
      <c r="E100" s="16">
        <f>SUM((D100*2.4)/100)+D100</f>
        <v>153600</v>
      </c>
      <c r="F100" s="16">
        <f>SUM((E100*2.4)/100)+E100</f>
        <v>157286.4</v>
      </c>
    </row>
    <row r="101" spans="1:6" ht="12">
      <c r="A101" s="14"/>
      <c r="B101" s="7" t="s">
        <v>185</v>
      </c>
      <c r="C101" s="8" t="s">
        <v>186</v>
      </c>
      <c r="D101" s="9">
        <f>SUM(D102+D116)</f>
        <v>14100000</v>
      </c>
      <c r="E101" s="9">
        <f>SUM(E102+E116)</f>
        <v>13926400</v>
      </c>
      <c r="F101" s="9">
        <f>SUM(F102+F116)</f>
        <v>14255833.6</v>
      </c>
    </row>
    <row r="102" spans="1:6" ht="12">
      <c r="A102" s="14"/>
      <c r="B102" s="7" t="s">
        <v>187</v>
      </c>
      <c r="C102" s="8" t="s">
        <v>188</v>
      </c>
      <c r="D102" s="9">
        <f>SUM(D103+D107+D112+D114)</f>
        <v>5450000</v>
      </c>
      <c r="E102" s="9">
        <f>SUM(E103+E107+E112+E114)</f>
        <v>5068800</v>
      </c>
      <c r="F102" s="9">
        <f>SUM(F103+F107+F112+F114)</f>
        <v>5185651.199999999</v>
      </c>
    </row>
    <row r="103" spans="1:6" s="20" customFormat="1" ht="12">
      <c r="A103" s="17"/>
      <c r="B103" s="17" t="s">
        <v>189</v>
      </c>
      <c r="C103" s="18" t="s">
        <v>190</v>
      </c>
      <c r="D103" s="19">
        <f>SUM(D104:D106)</f>
        <v>4830000</v>
      </c>
      <c r="E103" s="19">
        <f>SUM(E104:E106)</f>
        <v>4643520</v>
      </c>
      <c r="F103" s="19">
        <f>SUM(F104:F106)</f>
        <v>4754964.4799999995</v>
      </c>
    </row>
    <row r="104" spans="1:6" ht="12">
      <c r="A104" s="14" t="s">
        <v>191</v>
      </c>
      <c r="B104" s="14" t="s">
        <v>192</v>
      </c>
      <c r="C104" s="15" t="s">
        <v>193</v>
      </c>
      <c r="D104" s="16">
        <f>SUM(Proračun_posebni_dio_4_razina_!E295+Proračun_posebni_dio_4_razina_!E143)</f>
        <v>710000</v>
      </c>
      <c r="E104" s="16">
        <f>SUM(Proračun_posebni_dio_4_razina_!F295+Proračun_posebni_dio_4_razina_!F143)</f>
        <v>424640</v>
      </c>
      <c r="F104" s="16">
        <f aca="true" t="shared" si="12" ref="E104:F106">SUM((E104*2.4)/100)+E104</f>
        <v>434831.36</v>
      </c>
    </row>
    <row r="105" spans="1:6" ht="12">
      <c r="A105" s="14" t="s">
        <v>191</v>
      </c>
      <c r="B105" s="14" t="s">
        <v>194</v>
      </c>
      <c r="C105" s="15" t="s">
        <v>195</v>
      </c>
      <c r="D105" s="16">
        <f>SUM(Proračun_posebni_dio_4_razina_!E155)</f>
        <v>2670000</v>
      </c>
      <c r="E105" s="16">
        <f t="shared" si="12"/>
        <v>2734080</v>
      </c>
      <c r="F105" s="16">
        <f t="shared" si="12"/>
        <v>2799697.92</v>
      </c>
    </row>
    <row r="106" spans="1:6" ht="12">
      <c r="A106" s="14" t="s">
        <v>191</v>
      </c>
      <c r="B106" s="14" t="s">
        <v>196</v>
      </c>
      <c r="C106" s="15" t="s">
        <v>197</v>
      </c>
      <c r="D106" s="16">
        <f>SUM(Proračun_posebni_dio_4_razina_!E156,Proračun_posebni_dio_4_razina_!E279+Proračun_posebni_dio_4_razina_!E149)</f>
        <v>1450000</v>
      </c>
      <c r="E106" s="16">
        <f t="shared" si="12"/>
        <v>1484800</v>
      </c>
      <c r="F106" s="16">
        <f t="shared" si="12"/>
        <v>1520435.2</v>
      </c>
    </row>
    <row r="107" spans="1:6" s="20" customFormat="1" ht="12">
      <c r="A107" s="17"/>
      <c r="B107" s="17" t="s">
        <v>198</v>
      </c>
      <c r="C107" s="18" t="s">
        <v>199</v>
      </c>
      <c r="D107" s="19">
        <f>SUM(D108:D111)</f>
        <v>620000</v>
      </c>
      <c r="E107" s="19">
        <f>SUM(E108:E111)</f>
        <v>425280</v>
      </c>
      <c r="F107" s="19">
        <f>SUM(F108:F111)</f>
        <v>430686.72</v>
      </c>
    </row>
    <row r="108" spans="1:6" ht="12">
      <c r="A108" s="14">
        <v>1</v>
      </c>
      <c r="B108" s="14" t="s">
        <v>200</v>
      </c>
      <c r="C108" s="15" t="s">
        <v>201</v>
      </c>
      <c r="D108" s="16">
        <f>SUM(Proračun_posebni_dio_4_razina_!E89)</f>
        <v>50000</v>
      </c>
      <c r="E108" s="16">
        <f aca="true" t="shared" si="13" ref="E108:F110">SUM((D108*2.4)/100)+D108</f>
        <v>51200</v>
      </c>
      <c r="F108" s="16">
        <f t="shared" si="13"/>
        <v>52428.8</v>
      </c>
    </row>
    <row r="109" spans="1:6" ht="12">
      <c r="A109" s="14">
        <v>1</v>
      </c>
      <c r="B109" s="14" t="s">
        <v>202</v>
      </c>
      <c r="C109" s="15" t="s">
        <v>317</v>
      </c>
      <c r="D109" s="16">
        <f>SUM(Proračun_posebni_dio_4_razina_!E90)</f>
        <v>20000</v>
      </c>
      <c r="E109" s="16">
        <f t="shared" si="13"/>
        <v>20480</v>
      </c>
      <c r="F109" s="16">
        <f t="shared" si="13"/>
        <v>20971.52</v>
      </c>
    </row>
    <row r="110" spans="1:6" ht="12">
      <c r="A110" s="14">
        <v>1</v>
      </c>
      <c r="B110" s="14" t="s">
        <v>203</v>
      </c>
      <c r="C110" s="15" t="s">
        <v>204</v>
      </c>
      <c r="D110" s="16">
        <f>SUM(Proračun_posebni_dio_4_razina_!E91)</f>
        <v>50000</v>
      </c>
      <c r="E110" s="16">
        <f t="shared" si="13"/>
        <v>51200</v>
      </c>
      <c r="F110" s="16">
        <f t="shared" si="13"/>
        <v>52428.8</v>
      </c>
    </row>
    <row r="111" spans="1:6" ht="12">
      <c r="A111" s="14">
        <v>1</v>
      </c>
      <c r="B111" s="14" t="s">
        <v>205</v>
      </c>
      <c r="C111" s="15" t="s">
        <v>206</v>
      </c>
      <c r="D111" s="16">
        <f>SUM(Proračun_posebni_dio_4_razina_!E224+Proračun_posebni_dio_4_razina_!E313)</f>
        <v>500000</v>
      </c>
      <c r="E111" s="16">
        <f>SUM(Proračun_posebni_dio_4_razina_!F224+Proračun_posebni_dio_4_razina_!F313)</f>
        <v>302400</v>
      </c>
      <c r="F111" s="16">
        <f>SUM(Proračun_posebni_dio_4_razina_!G224+Proračun_posebni_dio_4_razina_!G313)</f>
        <v>304857.6</v>
      </c>
    </row>
    <row r="112" spans="1:6" s="20" customFormat="1" ht="12">
      <c r="A112" s="17"/>
      <c r="B112" s="17" t="s">
        <v>207</v>
      </c>
      <c r="C112" s="18" t="s">
        <v>208</v>
      </c>
      <c r="D112" s="19">
        <f>SUM(D113)</f>
        <v>0</v>
      </c>
      <c r="E112" s="19">
        <f>SUM(E113)</f>
        <v>0</v>
      </c>
      <c r="F112" s="19">
        <f>SUM(F113)</f>
        <v>0</v>
      </c>
    </row>
    <row r="113" spans="1:6" ht="12">
      <c r="A113" s="14">
        <v>1</v>
      </c>
      <c r="B113" s="14" t="s">
        <v>209</v>
      </c>
      <c r="C113" s="15" t="s">
        <v>210</v>
      </c>
      <c r="D113" s="16">
        <f>SUM(Proračun_posebni_dio_4_razina_!E226)</f>
        <v>0</v>
      </c>
      <c r="E113" s="16">
        <f>SUM((D113*2.4)/100)+D113</f>
        <v>0</v>
      </c>
      <c r="F113" s="16">
        <f>SUM((E113*2.4)/100)+E113</f>
        <v>0</v>
      </c>
    </row>
    <row r="114" spans="1:6" s="20" customFormat="1" ht="12">
      <c r="A114" s="17"/>
      <c r="B114" s="17" t="s">
        <v>211</v>
      </c>
      <c r="C114" s="18" t="s">
        <v>212</v>
      </c>
      <c r="D114" s="19">
        <f>SUM(D115)</f>
        <v>0</v>
      </c>
      <c r="E114" s="19">
        <f>SUM(E115)</f>
        <v>0</v>
      </c>
      <c r="F114" s="19">
        <f>SUM(F115)</f>
        <v>0</v>
      </c>
    </row>
    <row r="115" spans="1:6" ht="12">
      <c r="A115" s="14" t="s">
        <v>213</v>
      </c>
      <c r="B115" s="14" t="s">
        <v>214</v>
      </c>
      <c r="C115" s="15" t="s">
        <v>215</v>
      </c>
      <c r="D115" s="16">
        <f>SUM(Proračun_posebni_dio_4_razina_!E158)</f>
        <v>0</v>
      </c>
      <c r="E115" s="16">
        <f>SUM((D115*2.4)/100)+D115</f>
        <v>0</v>
      </c>
      <c r="F115" s="16">
        <f>SUM((E115*2.4)/100)+E115</f>
        <v>0</v>
      </c>
    </row>
    <row r="116" spans="1:6" ht="12">
      <c r="A116" s="14"/>
      <c r="B116" s="7" t="s">
        <v>216</v>
      </c>
      <c r="C116" s="8" t="s">
        <v>217</v>
      </c>
      <c r="D116" s="9">
        <f aca="true" t="shared" si="14" ref="D116:F117">SUM(D117)</f>
        <v>8650000</v>
      </c>
      <c r="E116" s="9">
        <f t="shared" si="14"/>
        <v>8857600</v>
      </c>
      <c r="F116" s="9">
        <f t="shared" si="14"/>
        <v>9070182.4</v>
      </c>
    </row>
    <row r="117" spans="1:6" s="20" customFormat="1" ht="12">
      <c r="A117" s="17"/>
      <c r="B117" s="17" t="s">
        <v>218</v>
      </c>
      <c r="C117" s="18" t="s">
        <v>219</v>
      </c>
      <c r="D117" s="19">
        <f t="shared" si="14"/>
        <v>8650000</v>
      </c>
      <c r="E117" s="19">
        <f t="shared" si="14"/>
        <v>8857600</v>
      </c>
      <c r="F117" s="19">
        <f t="shared" si="14"/>
        <v>9070182.4</v>
      </c>
    </row>
    <row r="118" spans="1:6" ht="12">
      <c r="A118" s="14" t="s">
        <v>220</v>
      </c>
      <c r="B118" s="14" t="s">
        <v>221</v>
      </c>
      <c r="C118" s="15" t="s">
        <v>219</v>
      </c>
      <c r="D118" s="16">
        <f>SUM(Proračun_posebni_dio_4_razina_!E137)</f>
        <v>8650000</v>
      </c>
      <c r="E118" s="16">
        <f>SUM((D118*2.4)/100)+D118</f>
        <v>8857600</v>
      </c>
      <c r="F118" s="16">
        <f>SUM((E118*2.4)/100)+E118</f>
        <v>9070182.4</v>
      </c>
    </row>
  </sheetData>
  <sheetProtection selectLockedCells="1" selectUnlockedCells="1"/>
  <mergeCells count="1">
    <mergeCell ref="A2:C2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Serif,Bold"&amp;12PLAN PRORAČUNA ZA OPĆINU VRBJE 2019-2021
I. OPĆI DIO&amp;RStrana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3"/>
  <sheetViews>
    <sheetView tabSelected="1" zoomScalePageLayoutView="0" workbookViewId="0" topLeftCell="A1">
      <selection activeCell="B366" sqref="B366"/>
    </sheetView>
  </sheetViews>
  <sheetFormatPr defaultColWidth="9.140625" defaultRowHeight="12.75"/>
  <cols>
    <col min="1" max="1" width="9.00390625" style="22" customWidth="1"/>
    <col min="3" max="3" width="6.28125" style="0" customWidth="1"/>
    <col min="4" max="4" width="56.00390625" style="0" customWidth="1"/>
    <col min="5" max="5" width="12.8515625" style="3" customWidth="1"/>
    <col min="6" max="6" width="15.8515625" style="3" customWidth="1"/>
    <col min="7" max="7" width="15.140625" style="3" customWidth="1"/>
  </cols>
  <sheetData>
    <row r="1" spans="4:5" ht="12">
      <c r="D1" s="119" t="s">
        <v>222</v>
      </c>
      <c r="E1" s="119"/>
    </row>
    <row r="2" spans="1:8" ht="12">
      <c r="A2" s="120" t="s">
        <v>223</v>
      </c>
      <c r="B2" s="120"/>
      <c r="C2" s="120"/>
      <c r="D2" s="120"/>
      <c r="E2" s="120"/>
      <c r="F2" s="120"/>
      <c r="G2" s="120"/>
      <c r="H2" s="120"/>
    </row>
    <row r="3" spans="1:7" ht="19.5" customHeight="1">
      <c r="A3" s="23" t="s">
        <v>224</v>
      </c>
      <c r="B3" s="4" t="s">
        <v>225</v>
      </c>
      <c r="C3" s="121" t="s">
        <v>226</v>
      </c>
      <c r="D3" s="121"/>
      <c r="E3" s="5" t="s">
        <v>3</v>
      </c>
      <c r="F3" s="5" t="s">
        <v>297</v>
      </c>
      <c r="G3" s="5" t="s">
        <v>297</v>
      </c>
    </row>
    <row r="4" spans="1:7" ht="12">
      <c r="A4" s="24"/>
      <c r="B4" s="122" t="s">
        <v>227</v>
      </c>
      <c r="C4" s="122"/>
      <c r="D4" s="122"/>
      <c r="E4" s="25">
        <f aca="true" t="shared" si="0" ref="E4:G5">SUM(E5)</f>
        <v>200000</v>
      </c>
      <c r="F4" s="25">
        <f t="shared" si="0"/>
        <v>202000.12000000002</v>
      </c>
      <c r="G4" s="25">
        <f t="shared" si="0"/>
        <v>204020.24120000002</v>
      </c>
    </row>
    <row r="5" spans="1:7" ht="12">
      <c r="A5" s="26"/>
      <c r="B5" s="15"/>
      <c r="C5" s="123" t="s">
        <v>228</v>
      </c>
      <c r="D5" s="123"/>
      <c r="E5" s="16">
        <f t="shared" si="0"/>
        <v>200000</v>
      </c>
      <c r="F5" s="16">
        <f t="shared" si="0"/>
        <v>202000.12000000002</v>
      </c>
      <c r="G5" s="16">
        <f t="shared" si="0"/>
        <v>204020.24120000002</v>
      </c>
    </row>
    <row r="6" spans="1:7" ht="12">
      <c r="A6" s="26"/>
      <c r="B6" s="124" t="s">
        <v>229</v>
      </c>
      <c r="C6" s="124"/>
      <c r="D6" s="124"/>
      <c r="E6" s="27">
        <f>SUM(E8+E18)</f>
        <v>200000</v>
      </c>
      <c r="F6" s="27">
        <f>SUM(F8+F18)</f>
        <v>202000.12000000002</v>
      </c>
      <c r="G6" s="27">
        <f>SUM(G8+G18)</f>
        <v>204020.24120000002</v>
      </c>
    </row>
    <row r="7" spans="1:7" s="30" customFormat="1" ht="13.5">
      <c r="A7" s="28"/>
      <c r="B7" s="125" t="s">
        <v>230</v>
      </c>
      <c r="C7" s="125"/>
      <c r="D7" s="125"/>
      <c r="E7" s="29">
        <f aca="true" t="shared" si="1" ref="E7:G9">SUM(E8)</f>
        <v>190000</v>
      </c>
      <c r="F7" s="29">
        <f t="shared" si="1"/>
        <v>191900.09600000002</v>
      </c>
      <c r="G7" s="29">
        <f t="shared" si="1"/>
        <v>193819.19296000001</v>
      </c>
    </row>
    <row r="8" spans="1:7" ht="12">
      <c r="A8" s="26"/>
      <c r="B8" s="126" t="s">
        <v>231</v>
      </c>
      <c r="C8" s="126"/>
      <c r="D8" s="126"/>
      <c r="E8" s="9">
        <f t="shared" si="1"/>
        <v>190000</v>
      </c>
      <c r="F8" s="9">
        <f t="shared" si="1"/>
        <v>191900.09600000002</v>
      </c>
      <c r="G8" s="9">
        <f t="shared" si="1"/>
        <v>193819.19296000001</v>
      </c>
    </row>
    <row r="9" spans="1:7" s="13" customFormat="1" ht="12">
      <c r="A9" s="31"/>
      <c r="B9" s="10" t="s">
        <v>76</v>
      </c>
      <c r="C9" s="127" t="s">
        <v>77</v>
      </c>
      <c r="D9" s="127"/>
      <c r="E9" s="12">
        <f t="shared" si="1"/>
        <v>190000</v>
      </c>
      <c r="F9" s="12">
        <f t="shared" si="1"/>
        <v>191900.09600000002</v>
      </c>
      <c r="G9" s="12">
        <f t="shared" si="1"/>
        <v>193819.19296000001</v>
      </c>
    </row>
    <row r="10" spans="1:7" s="13" customFormat="1" ht="12">
      <c r="A10" s="31"/>
      <c r="B10" s="10" t="s">
        <v>95</v>
      </c>
      <c r="C10" s="127" t="s">
        <v>96</v>
      </c>
      <c r="D10" s="127"/>
      <c r="E10" s="12">
        <f>SUM(E11+E14)</f>
        <v>190000</v>
      </c>
      <c r="F10" s="12">
        <f>SUM(F11+F14)</f>
        <v>191900.09600000002</v>
      </c>
      <c r="G10" s="12">
        <f>SUM(G11+G14)</f>
        <v>193819.19296000001</v>
      </c>
    </row>
    <row r="11" spans="1:7" s="13" customFormat="1" ht="12">
      <c r="A11" s="31"/>
      <c r="B11" s="10" t="s">
        <v>119</v>
      </c>
      <c r="C11" s="127" t="s">
        <v>120</v>
      </c>
      <c r="D11" s="127"/>
      <c r="E11" s="12">
        <f>SUM(E12+E13)</f>
        <v>50000</v>
      </c>
      <c r="F11" s="12">
        <f>SUM(F12+F13)</f>
        <v>50500.048</v>
      </c>
      <c r="G11" s="12">
        <f>SUM(G12+G13)</f>
        <v>51005.09648</v>
      </c>
    </row>
    <row r="12" spans="1:7" ht="12">
      <c r="A12" s="26"/>
      <c r="B12" s="32" t="s">
        <v>125</v>
      </c>
      <c r="C12" s="123" t="s">
        <v>232</v>
      </c>
      <c r="D12" s="123"/>
      <c r="E12" s="16">
        <v>30000</v>
      </c>
      <c r="F12" s="25">
        <f>SUM((E12+2.4)/100)+E12</f>
        <v>30300.024</v>
      </c>
      <c r="G12" s="25">
        <f>SUM((F12+2.4)/100)+F12</f>
        <v>30603.04824</v>
      </c>
    </row>
    <row r="13" spans="1:7" ht="12">
      <c r="A13" s="26"/>
      <c r="B13" s="32" t="s">
        <v>129</v>
      </c>
      <c r="C13" s="123" t="s">
        <v>233</v>
      </c>
      <c r="D13" s="123"/>
      <c r="E13" s="16">
        <v>20000</v>
      </c>
      <c r="F13" s="25">
        <f>SUM((E13+2.4)/100)+E13</f>
        <v>20200.024</v>
      </c>
      <c r="G13" s="25">
        <f>SUM((F13+2.4)/100)+F13</f>
        <v>20402.04824</v>
      </c>
    </row>
    <row r="14" spans="1:7" s="13" customFormat="1" ht="12">
      <c r="A14" s="31"/>
      <c r="B14" s="10" t="s">
        <v>139</v>
      </c>
      <c r="C14" s="127" t="s">
        <v>140</v>
      </c>
      <c r="D14" s="127"/>
      <c r="E14" s="12">
        <f>SUM(E15+E16)</f>
        <v>140000</v>
      </c>
      <c r="F14" s="12">
        <f>SUM(F15+F16)</f>
        <v>141400.048</v>
      </c>
      <c r="G14" s="12">
        <f>SUM(G15+G16)</f>
        <v>142814.09648</v>
      </c>
    </row>
    <row r="15" spans="1:7" ht="12">
      <c r="A15" s="26"/>
      <c r="B15" s="32" t="s">
        <v>141</v>
      </c>
      <c r="C15" s="123" t="s">
        <v>142</v>
      </c>
      <c r="D15" s="123"/>
      <c r="E15" s="16">
        <v>40000</v>
      </c>
      <c r="F15" s="25">
        <f>SUM((E15+2.4)/100)+E15</f>
        <v>40400.024</v>
      </c>
      <c r="G15" s="25">
        <f>SUM((F15+2.4)/100)+F15</f>
        <v>40804.04824</v>
      </c>
    </row>
    <row r="16" spans="1:7" ht="12.75" customHeight="1">
      <c r="A16" s="33"/>
      <c r="B16" s="32" t="s">
        <v>152</v>
      </c>
      <c r="C16" s="128" t="s">
        <v>234</v>
      </c>
      <c r="D16" s="128"/>
      <c r="E16" s="16">
        <v>100000</v>
      </c>
      <c r="F16" s="25">
        <f>SUM((E16+2.4)/100)+E16</f>
        <v>101000.024</v>
      </c>
      <c r="G16" s="25">
        <f>SUM((F16+2.4)/100)+F16</f>
        <v>102010.04824</v>
      </c>
    </row>
    <row r="17" spans="1:7" ht="12.75" customHeight="1">
      <c r="A17" s="28"/>
      <c r="B17" s="125" t="s">
        <v>230</v>
      </c>
      <c r="C17" s="125"/>
      <c r="D17" s="125"/>
      <c r="E17" s="29">
        <f aca="true" t="shared" si="2" ref="E17:G21">SUM(E18)</f>
        <v>10000</v>
      </c>
      <c r="F17" s="29">
        <f t="shared" si="2"/>
        <v>10100.024</v>
      </c>
      <c r="G17" s="29">
        <f t="shared" si="2"/>
        <v>10201.04824</v>
      </c>
    </row>
    <row r="18" spans="1:7" ht="12.75" customHeight="1">
      <c r="A18" s="26"/>
      <c r="B18" s="126" t="s">
        <v>235</v>
      </c>
      <c r="C18" s="126"/>
      <c r="D18" s="126"/>
      <c r="E18" s="9">
        <f t="shared" si="2"/>
        <v>10000</v>
      </c>
      <c r="F18" s="9">
        <f t="shared" si="2"/>
        <v>10100.024</v>
      </c>
      <c r="G18" s="9">
        <f t="shared" si="2"/>
        <v>10201.04824</v>
      </c>
    </row>
    <row r="19" spans="1:7" s="30" customFormat="1" ht="13.5">
      <c r="A19" s="26"/>
      <c r="B19" s="32" t="s">
        <v>76</v>
      </c>
      <c r="C19" s="123" t="s">
        <v>77</v>
      </c>
      <c r="D19" s="123"/>
      <c r="E19" s="19">
        <f t="shared" si="2"/>
        <v>10000</v>
      </c>
      <c r="F19" s="19">
        <f t="shared" si="2"/>
        <v>10100.024</v>
      </c>
      <c r="G19" s="19">
        <f t="shared" si="2"/>
        <v>10201.04824</v>
      </c>
    </row>
    <row r="20" spans="1:7" ht="12">
      <c r="A20" s="26"/>
      <c r="B20" s="32" t="s">
        <v>178</v>
      </c>
      <c r="C20" s="123" t="s">
        <v>179</v>
      </c>
      <c r="D20" s="123"/>
      <c r="E20" s="19">
        <f t="shared" si="2"/>
        <v>10000</v>
      </c>
      <c r="F20" s="19">
        <f t="shared" si="2"/>
        <v>10100.024</v>
      </c>
      <c r="G20" s="19">
        <f t="shared" si="2"/>
        <v>10201.04824</v>
      </c>
    </row>
    <row r="21" spans="1:7" ht="12">
      <c r="A21" s="26"/>
      <c r="B21" s="32" t="s">
        <v>180</v>
      </c>
      <c r="C21" s="123" t="s">
        <v>181</v>
      </c>
      <c r="D21" s="123"/>
      <c r="E21" s="19">
        <f t="shared" si="2"/>
        <v>10000</v>
      </c>
      <c r="F21" s="19">
        <f t="shared" si="2"/>
        <v>10100.024</v>
      </c>
      <c r="G21" s="19">
        <f t="shared" si="2"/>
        <v>10201.04824</v>
      </c>
    </row>
    <row r="22" spans="1:7" ht="12">
      <c r="A22" s="26"/>
      <c r="B22" s="32" t="s">
        <v>183</v>
      </c>
      <c r="C22" s="123" t="s">
        <v>184</v>
      </c>
      <c r="D22" s="123"/>
      <c r="E22" s="16">
        <v>10000</v>
      </c>
      <c r="F22" s="16">
        <f>SUM((E22+2.4)/100)+E22</f>
        <v>10100.024</v>
      </c>
      <c r="G22" s="16">
        <f>SUM((F22+2.4)/100)+F22</f>
        <v>10201.04824</v>
      </c>
    </row>
    <row r="23" spans="1:7" ht="12">
      <c r="A23" s="34"/>
      <c r="B23" s="35"/>
      <c r="C23" s="36"/>
      <c r="D23" s="37"/>
      <c r="E23" s="38"/>
      <c r="F23" s="38"/>
      <c r="G23" s="38"/>
    </row>
    <row r="24" spans="1:7" ht="12">
      <c r="A24" s="34"/>
      <c r="B24" s="129"/>
      <c r="C24" s="129"/>
      <c r="D24" s="129"/>
      <c r="E24" s="38"/>
      <c r="F24" s="38"/>
      <c r="G24" s="38"/>
    </row>
    <row r="25" spans="1:7" ht="12">
      <c r="A25" s="34"/>
      <c r="B25" s="35"/>
      <c r="C25" s="35"/>
      <c r="D25" s="35"/>
      <c r="E25" s="38"/>
      <c r="F25" s="38"/>
      <c r="G25" s="38"/>
    </row>
    <row r="26" spans="1:7" ht="12">
      <c r="A26" s="34"/>
      <c r="B26" s="35"/>
      <c r="C26" s="35"/>
      <c r="D26" s="35"/>
      <c r="E26" s="38"/>
      <c r="F26" s="38"/>
      <c r="G26" s="38"/>
    </row>
    <row r="27" spans="1:7" ht="12">
      <c r="A27" s="34"/>
      <c r="B27" s="35"/>
      <c r="C27" s="35"/>
      <c r="D27" s="35"/>
      <c r="E27" s="38"/>
      <c r="F27" s="38"/>
      <c r="G27" s="38"/>
    </row>
    <row r="28" spans="1:7" ht="12">
      <c r="A28" s="34"/>
      <c r="B28" s="35"/>
      <c r="C28" s="35"/>
      <c r="D28" s="35"/>
      <c r="E28" s="38"/>
      <c r="F28" s="38"/>
      <c r="G28" s="38"/>
    </row>
    <row r="29" spans="1:7" ht="12">
      <c r="A29" s="34"/>
      <c r="B29" s="35"/>
      <c r="C29" s="35"/>
      <c r="D29" s="35"/>
      <c r="E29" s="38"/>
      <c r="F29" s="38"/>
      <c r="G29" s="38"/>
    </row>
    <row r="30" spans="1:7" ht="12">
      <c r="A30" s="34"/>
      <c r="B30" s="35"/>
      <c r="C30" s="35"/>
      <c r="D30" s="35"/>
      <c r="E30" s="38"/>
      <c r="F30" s="38"/>
      <c r="G30" s="38"/>
    </row>
    <row r="31" spans="1:7" ht="12">
      <c r="A31" s="34"/>
      <c r="B31" s="35"/>
      <c r="C31" s="35"/>
      <c r="D31" s="35"/>
      <c r="E31" s="38"/>
      <c r="F31" s="38"/>
      <c r="G31" s="38"/>
    </row>
    <row r="32" spans="1:7" ht="12">
      <c r="A32" s="34"/>
      <c r="B32" s="35"/>
      <c r="C32" s="35"/>
      <c r="D32" s="35"/>
      <c r="E32" s="38"/>
      <c r="F32" s="38"/>
      <c r="G32" s="38"/>
    </row>
    <row r="33" spans="1:7" ht="12">
      <c r="A33" s="34"/>
      <c r="B33" s="35"/>
      <c r="C33" s="35"/>
      <c r="D33" s="35"/>
      <c r="E33" s="38"/>
      <c r="F33" s="38"/>
      <c r="G33" s="38"/>
    </row>
    <row r="34" spans="1:7" ht="12">
      <c r="A34" s="34"/>
      <c r="B34" s="35"/>
      <c r="C34" s="35"/>
      <c r="D34" s="35"/>
      <c r="E34" s="38"/>
      <c r="F34" s="38"/>
      <c r="G34" s="38"/>
    </row>
    <row r="35" spans="1:7" ht="12">
      <c r="A35" s="34"/>
      <c r="B35" s="35"/>
      <c r="C35" s="35"/>
      <c r="D35" s="35"/>
      <c r="E35" s="38"/>
      <c r="F35" s="38"/>
      <c r="G35" s="38"/>
    </row>
    <row r="36" spans="1:7" ht="12.75" thickBot="1">
      <c r="A36" s="34"/>
      <c r="B36" s="35"/>
      <c r="C36" s="35"/>
      <c r="D36" s="35"/>
      <c r="E36" s="38"/>
      <c r="F36" s="38"/>
      <c r="G36" s="38"/>
    </row>
    <row r="37" spans="1:7" ht="12.75" thickBot="1">
      <c r="A37" s="23" t="s">
        <v>224</v>
      </c>
      <c r="B37" s="4" t="s">
        <v>225</v>
      </c>
      <c r="C37" s="121" t="s">
        <v>226</v>
      </c>
      <c r="D37" s="121"/>
      <c r="E37" s="5" t="s">
        <v>3</v>
      </c>
      <c r="F37" s="5" t="s">
        <v>297</v>
      </c>
      <c r="G37" s="5" t="s">
        <v>303</v>
      </c>
    </row>
    <row r="38" spans="1:7" ht="12">
      <c r="A38" s="26"/>
      <c r="B38" s="123" t="s">
        <v>236</v>
      </c>
      <c r="C38" s="123"/>
      <c r="D38" s="123"/>
      <c r="E38" s="16">
        <f>SUM(E39)</f>
        <v>17800000</v>
      </c>
      <c r="F38" s="16">
        <f>SUM(F39)</f>
        <v>17737599.95</v>
      </c>
      <c r="G38" s="16">
        <f>SUM(G39)</f>
        <v>18160676.790000003</v>
      </c>
    </row>
    <row r="39" spans="1:7" ht="14.25" customHeight="1">
      <c r="A39" s="26"/>
      <c r="B39" s="15"/>
      <c r="C39" s="123" t="s">
        <v>237</v>
      </c>
      <c r="D39" s="123"/>
      <c r="E39" s="16">
        <f>SUM(E40+E92+E165+E182+E204+E227+E253+E280+E296+E314)</f>
        <v>17800000</v>
      </c>
      <c r="F39" s="16">
        <f>SUM(F40+F92+F165+F182+F204+F227+F253+F280+F296+F314)</f>
        <v>17737599.95</v>
      </c>
      <c r="G39" s="16">
        <f>SUM(G40+G92+G165+G182+G204+G227+G253+G280+G296+G314)</f>
        <v>18160676.790000003</v>
      </c>
    </row>
    <row r="40" spans="1:7" ht="12">
      <c r="A40" s="26"/>
      <c r="B40" s="130" t="s">
        <v>229</v>
      </c>
      <c r="C40" s="130"/>
      <c r="D40" s="130"/>
      <c r="E40" s="27">
        <f>SUM(E42+E58+E85)</f>
        <v>978000</v>
      </c>
      <c r="F40" s="27">
        <f>SUM(F42+F58+F85)</f>
        <v>1001472</v>
      </c>
      <c r="G40" s="27">
        <f>SUM(G42+G58+G85)</f>
        <v>1025508.3280000001</v>
      </c>
    </row>
    <row r="41" spans="1:7" ht="13.5">
      <c r="A41" s="28"/>
      <c r="B41" s="125" t="s">
        <v>230</v>
      </c>
      <c r="C41" s="125"/>
      <c r="D41" s="125"/>
      <c r="E41" s="29">
        <f aca="true" t="shared" si="3" ref="E41:G42">SUM(E42)</f>
        <v>432000</v>
      </c>
      <c r="F41" s="29">
        <f t="shared" si="3"/>
        <v>442368</v>
      </c>
      <c r="G41" s="29">
        <f t="shared" si="3"/>
        <v>452985.832</v>
      </c>
    </row>
    <row r="42" spans="1:7" s="30" customFormat="1" ht="13.5">
      <c r="A42" s="26"/>
      <c r="B42" s="126" t="s">
        <v>238</v>
      </c>
      <c r="C42" s="126"/>
      <c r="D42" s="126"/>
      <c r="E42" s="9">
        <f t="shared" si="3"/>
        <v>432000</v>
      </c>
      <c r="F42" s="9">
        <f t="shared" si="3"/>
        <v>442368</v>
      </c>
      <c r="G42" s="9">
        <f t="shared" si="3"/>
        <v>452985.832</v>
      </c>
    </row>
    <row r="43" spans="1:7" ht="12">
      <c r="A43" s="31"/>
      <c r="B43" s="10" t="s">
        <v>76</v>
      </c>
      <c r="C43" s="127" t="s">
        <v>77</v>
      </c>
      <c r="D43" s="127"/>
      <c r="E43" s="12">
        <f>SUM(E44+E52)</f>
        <v>432000</v>
      </c>
      <c r="F43" s="12">
        <f>SUM(F44+F52)</f>
        <v>442368</v>
      </c>
      <c r="G43" s="12">
        <f>SUM(G44+G52)</f>
        <v>452985.832</v>
      </c>
    </row>
    <row r="44" spans="1:7" ht="12">
      <c r="A44" s="31"/>
      <c r="B44" s="10" t="s">
        <v>78</v>
      </c>
      <c r="C44" s="127" t="s">
        <v>79</v>
      </c>
      <c r="D44" s="127"/>
      <c r="E44" s="12">
        <f>SUM(E45+E47+E49)</f>
        <v>420000</v>
      </c>
      <c r="F44" s="12">
        <f>SUM(F45+F47+F49)</f>
        <v>430080</v>
      </c>
      <c r="G44" s="12">
        <f>SUM(G45+G47+G49)</f>
        <v>440402.92</v>
      </c>
    </row>
    <row r="45" spans="1:7" s="13" customFormat="1" ht="12">
      <c r="A45" s="31"/>
      <c r="B45" s="10" t="s">
        <v>81</v>
      </c>
      <c r="C45" s="127" t="s">
        <v>82</v>
      </c>
      <c r="D45" s="127"/>
      <c r="E45" s="12">
        <f>SUM(E46)</f>
        <v>350000</v>
      </c>
      <c r="F45" s="12">
        <f>SUM(F46)</f>
        <v>358400</v>
      </c>
      <c r="G45" s="12">
        <f>SUM(G46)</f>
        <v>367001.6</v>
      </c>
    </row>
    <row r="46" spans="1:7" s="13" customFormat="1" ht="12">
      <c r="A46" s="26"/>
      <c r="B46" s="32" t="s">
        <v>83</v>
      </c>
      <c r="C46" s="123" t="s">
        <v>84</v>
      </c>
      <c r="D46" s="123"/>
      <c r="E46" s="16">
        <v>350000</v>
      </c>
      <c r="F46" s="25">
        <f>SUM((E46*2.4)/100)+E46</f>
        <v>358400</v>
      </c>
      <c r="G46" s="25">
        <f>SUM((F46*2.4)/100)+F46</f>
        <v>367001.6</v>
      </c>
    </row>
    <row r="47" spans="1:7" s="13" customFormat="1" ht="12">
      <c r="A47" s="31"/>
      <c r="B47" s="10" t="s">
        <v>85</v>
      </c>
      <c r="C47" s="127" t="s">
        <v>86</v>
      </c>
      <c r="D47" s="127"/>
      <c r="E47" s="12">
        <f>SUM(E48)</f>
        <v>10000</v>
      </c>
      <c r="F47" s="12">
        <f>SUM(F48)</f>
        <v>10240</v>
      </c>
      <c r="G47" s="12">
        <f>SUM(G48)</f>
        <v>10485.76</v>
      </c>
    </row>
    <row r="48" spans="1:7" ht="12">
      <c r="A48" s="26"/>
      <c r="B48" s="32" t="s">
        <v>87</v>
      </c>
      <c r="C48" s="123" t="s">
        <v>88</v>
      </c>
      <c r="D48" s="123"/>
      <c r="E48" s="16">
        <v>10000</v>
      </c>
      <c r="F48" s="25">
        <f>SUM((E48*2.4)/100)+E48</f>
        <v>10240</v>
      </c>
      <c r="G48" s="25">
        <f>SUM((F48*2.4)/100)+F48</f>
        <v>10485.76</v>
      </c>
    </row>
    <row r="49" spans="1:7" s="13" customFormat="1" ht="12">
      <c r="A49" s="31"/>
      <c r="B49" s="10" t="s">
        <v>89</v>
      </c>
      <c r="C49" s="127" t="s">
        <v>90</v>
      </c>
      <c r="D49" s="127"/>
      <c r="E49" s="12">
        <f>SUM(E50:E51)</f>
        <v>60000</v>
      </c>
      <c r="F49" s="12">
        <f>SUM(F50:F51)</f>
        <v>61440</v>
      </c>
      <c r="G49" s="12">
        <f>SUM(G50:G51)</f>
        <v>62915.56</v>
      </c>
    </row>
    <row r="50" spans="1:7" ht="12">
      <c r="A50" s="26"/>
      <c r="B50" s="32" t="s">
        <v>91</v>
      </c>
      <c r="C50" s="123" t="s">
        <v>92</v>
      </c>
      <c r="D50" s="123"/>
      <c r="E50" s="16">
        <v>60000</v>
      </c>
      <c r="F50" s="25">
        <f>SUM((E50*2.4)/100)+E50</f>
        <v>61440</v>
      </c>
      <c r="G50" s="25">
        <f>SUM((F50*2.4)/100)+F50</f>
        <v>62914.56</v>
      </c>
    </row>
    <row r="51" spans="1:7" s="13" customFormat="1" ht="12">
      <c r="A51" s="26"/>
      <c r="B51" s="32" t="s">
        <v>93</v>
      </c>
      <c r="C51" s="123" t="s">
        <v>94</v>
      </c>
      <c r="D51" s="123"/>
      <c r="E51" s="16">
        <v>0</v>
      </c>
      <c r="F51" s="25">
        <v>0</v>
      </c>
      <c r="G51" s="25">
        <v>1</v>
      </c>
    </row>
    <row r="52" spans="1:7" ht="12">
      <c r="A52" s="31"/>
      <c r="B52" s="10" t="s">
        <v>95</v>
      </c>
      <c r="C52" s="127" t="s">
        <v>96</v>
      </c>
      <c r="D52" s="127"/>
      <c r="E52" s="12">
        <f>SUM(E53)</f>
        <v>12000</v>
      </c>
      <c r="F52" s="12">
        <f>SUM(F53)</f>
        <v>12288</v>
      </c>
      <c r="G52" s="12">
        <f>SUM(G53)</f>
        <v>12582.912</v>
      </c>
    </row>
    <row r="53" spans="1:7" ht="12">
      <c r="A53" s="31"/>
      <c r="B53" s="10" t="s">
        <v>97</v>
      </c>
      <c r="C53" s="127" t="s">
        <v>98</v>
      </c>
      <c r="D53" s="127"/>
      <c r="E53" s="12">
        <f>SUM(E54:E56)</f>
        <v>12000</v>
      </c>
      <c r="F53" s="12">
        <f>SUM(F54:F56)</f>
        <v>12288</v>
      </c>
      <c r="G53" s="12">
        <f>SUM(G54:G56)</f>
        <v>12582.912</v>
      </c>
    </row>
    <row r="54" spans="1:7" s="13" customFormat="1" ht="12">
      <c r="A54" s="26"/>
      <c r="B54" s="32" t="s">
        <v>100</v>
      </c>
      <c r="C54" s="123" t="s">
        <v>101</v>
      </c>
      <c r="D54" s="123"/>
      <c r="E54" s="16">
        <v>5000</v>
      </c>
      <c r="F54" s="25">
        <f aca="true" t="shared" si="4" ref="F54:G56">SUM((E54*2.4)/100)+E54</f>
        <v>5120</v>
      </c>
      <c r="G54" s="25">
        <f t="shared" si="4"/>
        <v>5242.88</v>
      </c>
    </row>
    <row r="55" spans="1:7" s="13" customFormat="1" ht="12">
      <c r="A55" s="26"/>
      <c r="B55" s="32" t="s">
        <v>102</v>
      </c>
      <c r="C55" s="123" t="s">
        <v>103</v>
      </c>
      <c r="D55" s="123"/>
      <c r="E55" s="16">
        <v>6000</v>
      </c>
      <c r="F55" s="25">
        <f t="shared" si="4"/>
        <v>6144</v>
      </c>
      <c r="G55" s="25">
        <f t="shared" si="4"/>
        <v>6291.456</v>
      </c>
    </row>
    <row r="56" spans="1:7" ht="12">
      <c r="A56" s="26"/>
      <c r="B56" s="32" t="s">
        <v>104</v>
      </c>
      <c r="C56" s="123" t="s">
        <v>105</v>
      </c>
      <c r="D56" s="123"/>
      <c r="E56" s="16">
        <v>1000</v>
      </c>
      <c r="F56" s="25">
        <f t="shared" si="4"/>
        <v>1024</v>
      </c>
      <c r="G56" s="25">
        <f t="shared" si="4"/>
        <v>1048.576</v>
      </c>
    </row>
    <row r="57" spans="1:7" ht="13.5">
      <c r="A57" s="28"/>
      <c r="B57" s="125" t="s">
        <v>230</v>
      </c>
      <c r="C57" s="125"/>
      <c r="D57" s="125"/>
      <c r="E57" s="29">
        <f aca="true" t="shared" si="5" ref="E57:G58">SUM(E58)</f>
        <v>426000</v>
      </c>
      <c r="F57" s="29">
        <f t="shared" si="5"/>
        <v>436224</v>
      </c>
      <c r="G57" s="29">
        <f t="shared" si="5"/>
        <v>446693.37600000005</v>
      </c>
    </row>
    <row r="58" spans="1:7" s="30" customFormat="1" ht="13.5">
      <c r="A58" s="26"/>
      <c r="B58" s="126" t="s">
        <v>239</v>
      </c>
      <c r="C58" s="126"/>
      <c r="D58" s="126"/>
      <c r="E58" s="9">
        <f t="shared" si="5"/>
        <v>426000</v>
      </c>
      <c r="F58" s="9">
        <f t="shared" si="5"/>
        <v>436224</v>
      </c>
      <c r="G58" s="9">
        <f t="shared" si="5"/>
        <v>446693.37600000005</v>
      </c>
    </row>
    <row r="59" spans="1:7" ht="12">
      <c r="A59" s="31"/>
      <c r="B59" s="10" t="s">
        <v>76</v>
      </c>
      <c r="C59" s="127" t="s">
        <v>77</v>
      </c>
      <c r="D59" s="127"/>
      <c r="E59" s="12">
        <f>SUM(E60+E79)</f>
        <v>426000</v>
      </c>
      <c r="F59" s="12">
        <f>SUM(F60+F79)</f>
        <v>436224</v>
      </c>
      <c r="G59" s="12">
        <f>SUM(G60+G79)</f>
        <v>446693.37600000005</v>
      </c>
    </row>
    <row r="60" spans="1:7" ht="12">
      <c r="A60" s="31"/>
      <c r="B60" s="10" t="s">
        <v>95</v>
      </c>
      <c r="C60" s="127" t="s">
        <v>96</v>
      </c>
      <c r="D60" s="127"/>
      <c r="E60" s="12">
        <f>SUM(E61+E66+E74)</f>
        <v>416000</v>
      </c>
      <c r="F60" s="12">
        <f>SUM(F61+F66+F74)</f>
        <v>425984</v>
      </c>
      <c r="G60" s="12">
        <f>SUM(G61+G66+G74)</f>
        <v>436207.61600000004</v>
      </c>
    </row>
    <row r="61" spans="1:7" s="13" customFormat="1" ht="12">
      <c r="A61" s="31"/>
      <c r="B61" s="10" t="s">
        <v>106</v>
      </c>
      <c r="C61" s="127" t="s">
        <v>107</v>
      </c>
      <c r="D61" s="127"/>
      <c r="E61" s="12">
        <f>SUM(E62:E65)</f>
        <v>140000</v>
      </c>
      <c r="F61" s="12">
        <f>SUM(F62:F65)</f>
        <v>143360</v>
      </c>
      <c r="G61" s="12">
        <f>SUM(G62:G65)</f>
        <v>146800.64</v>
      </c>
    </row>
    <row r="62" spans="1:7" s="13" customFormat="1" ht="12">
      <c r="A62" s="26"/>
      <c r="B62" s="32" t="s">
        <v>109</v>
      </c>
      <c r="C62" s="123" t="s">
        <v>110</v>
      </c>
      <c r="D62" s="123"/>
      <c r="E62" s="16">
        <v>20000</v>
      </c>
      <c r="F62" s="25">
        <f aca="true" t="shared" si="6" ref="F62:G64">SUM((E62*2.4)/100)+E62</f>
        <v>20480</v>
      </c>
      <c r="G62" s="25">
        <f t="shared" si="6"/>
        <v>20971.52</v>
      </c>
    </row>
    <row r="63" spans="1:7" s="13" customFormat="1" ht="12">
      <c r="A63" s="26"/>
      <c r="B63" s="32" t="s">
        <v>111</v>
      </c>
      <c r="C63" s="123" t="s">
        <v>112</v>
      </c>
      <c r="D63" s="123"/>
      <c r="E63" s="16">
        <v>40000</v>
      </c>
      <c r="F63" s="25">
        <f t="shared" si="6"/>
        <v>40960</v>
      </c>
      <c r="G63" s="25">
        <f t="shared" si="6"/>
        <v>41943.04</v>
      </c>
    </row>
    <row r="64" spans="1:7" ht="12">
      <c r="A64" s="26"/>
      <c r="B64" s="32" t="s">
        <v>113</v>
      </c>
      <c r="C64" s="123" t="s">
        <v>114</v>
      </c>
      <c r="D64" s="123"/>
      <c r="E64" s="16">
        <v>30000</v>
      </c>
      <c r="F64" s="25">
        <f t="shared" si="6"/>
        <v>30720</v>
      </c>
      <c r="G64" s="25">
        <f t="shared" si="6"/>
        <v>31457.28</v>
      </c>
    </row>
    <row r="65" spans="1:7" ht="12">
      <c r="A65" s="26"/>
      <c r="B65" s="32" t="s">
        <v>115</v>
      </c>
      <c r="C65" s="123" t="s">
        <v>116</v>
      </c>
      <c r="D65" s="123"/>
      <c r="E65" s="16">
        <v>50000</v>
      </c>
      <c r="F65" s="25">
        <f>SUM((E65*2.4)/100)+E65</f>
        <v>51200</v>
      </c>
      <c r="G65" s="25">
        <f>SUM((F65*2.4)/100)+F65</f>
        <v>52428.8</v>
      </c>
    </row>
    <row r="66" spans="1:7" ht="12">
      <c r="A66" s="31"/>
      <c r="B66" s="10" t="s">
        <v>119</v>
      </c>
      <c r="C66" s="127" t="s">
        <v>120</v>
      </c>
      <c r="D66" s="127"/>
      <c r="E66" s="12">
        <f>SUM(E67:E73)</f>
        <v>243000</v>
      </c>
      <c r="F66" s="12">
        <f>SUM(F67:F73)</f>
        <v>248832</v>
      </c>
      <c r="G66" s="12">
        <f>SUM(G67:G73)</f>
        <v>254803.968</v>
      </c>
    </row>
    <row r="67" spans="1:7" ht="12">
      <c r="A67" s="26"/>
      <c r="B67" s="32" t="s">
        <v>121</v>
      </c>
      <c r="C67" s="123" t="s">
        <v>122</v>
      </c>
      <c r="D67" s="123"/>
      <c r="E67" s="16">
        <v>30000</v>
      </c>
      <c r="F67" s="25">
        <f aca="true" t="shared" si="7" ref="F67:G72">SUM((E67*2.4)/100)+E67</f>
        <v>30720</v>
      </c>
      <c r="G67" s="25">
        <f t="shared" si="7"/>
        <v>31457.28</v>
      </c>
    </row>
    <row r="68" spans="1:7" s="13" customFormat="1" ht="12">
      <c r="A68" s="26"/>
      <c r="B68" s="32" t="s">
        <v>123</v>
      </c>
      <c r="C68" s="123" t="s">
        <v>124</v>
      </c>
      <c r="D68" s="123"/>
      <c r="E68" s="16">
        <v>10000</v>
      </c>
      <c r="F68" s="25">
        <f t="shared" si="7"/>
        <v>10240</v>
      </c>
      <c r="G68" s="25">
        <f t="shared" si="7"/>
        <v>10485.76</v>
      </c>
    </row>
    <row r="69" spans="1:7" ht="12">
      <c r="A69" s="26"/>
      <c r="B69" s="32" t="s">
        <v>125</v>
      </c>
      <c r="C69" s="123" t="s">
        <v>126</v>
      </c>
      <c r="D69" s="123"/>
      <c r="E69" s="16">
        <v>30000</v>
      </c>
      <c r="F69" s="25">
        <f t="shared" si="7"/>
        <v>30720</v>
      </c>
      <c r="G69" s="25">
        <f t="shared" si="7"/>
        <v>31457.28</v>
      </c>
    </row>
    <row r="70" spans="1:7" ht="12">
      <c r="A70" s="26"/>
      <c r="B70" s="32" t="s">
        <v>127</v>
      </c>
      <c r="C70" s="123" t="s">
        <v>128</v>
      </c>
      <c r="D70" s="123"/>
      <c r="E70" s="16">
        <v>50000</v>
      </c>
      <c r="F70" s="25">
        <f t="shared" si="7"/>
        <v>51200</v>
      </c>
      <c r="G70" s="25">
        <f t="shared" si="7"/>
        <v>52428.8</v>
      </c>
    </row>
    <row r="71" spans="1:7" ht="12">
      <c r="A71" s="39"/>
      <c r="B71" s="32" t="s">
        <v>133</v>
      </c>
      <c r="C71" s="123" t="s">
        <v>134</v>
      </c>
      <c r="D71" s="123"/>
      <c r="E71" s="16">
        <v>60000</v>
      </c>
      <c r="F71" s="25">
        <f t="shared" si="7"/>
        <v>61440</v>
      </c>
      <c r="G71" s="25">
        <f t="shared" si="7"/>
        <v>62914.56</v>
      </c>
    </row>
    <row r="72" spans="1:7" ht="12">
      <c r="A72" s="26"/>
      <c r="B72" s="32" t="s">
        <v>135</v>
      </c>
      <c r="C72" s="123" t="s">
        <v>136</v>
      </c>
      <c r="D72" s="123"/>
      <c r="E72" s="16">
        <v>50000</v>
      </c>
      <c r="F72" s="25">
        <f t="shared" si="7"/>
        <v>51200</v>
      </c>
      <c r="G72" s="25">
        <f t="shared" si="7"/>
        <v>52428.8</v>
      </c>
    </row>
    <row r="73" spans="1:7" ht="12">
      <c r="A73" s="26"/>
      <c r="B73" s="32" t="s">
        <v>137</v>
      </c>
      <c r="C73" s="123" t="s">
        <v>138</v>
      </c>
      <c r="D73" s="123"/>
      <c r="E73" s="16">
        <v>13000</v>
      </c>
      <c r="F73" s="25">
        <f>SUM((E73*2.4)/100)+E73</f>
        <v>13312</v>
      </c>
      <c r="G73" s="25">
        <f>SUM((F73*2.4)/100)+F73</f>
        <v>13631.488</v>
      </c>
    </row>
    <row r="74" spans="1:7" ht="12">
      <c r="A74" s="31"/>
      <c r="B74" s="10" t="s">
        <v>139</v>
      </c>
      <c r="C74" s="127" t="s">
        <v>140</v>
      </c>
      <c r="D74" s="127"/>
      <c r="E74" s="12">
        <f>SUM(E75:E78)</f>
        <v>33000</v>
      </c>
      <c r="F74" s="12">
        <f>SUM(F75:F78)</f>
        <v>33792</v>
      </c>
      <c r="G74" s="12">
        <f>SUM(G75:G78)</f>
        <v>34603.008</v>
      </c>
    </row>
    <row r="75" spans="1:7" ht="12">
      <c r="A75" s="26"/>
      <c r="B75" s="32" t="s">
        <v>143</v>
      </c>
      <c r="C75" s="123" t="s">
        <v>144</v>
      </c>
      <c r="D75" s="123"/>
      <c r="E75" s="16">
        <v>10000</v>
      </c>
      <c r="F75" s="25">
        <f aca="true" t="shared" si="8" ref="F75:G77">SUM((E75*2.4)/100)+E75</f>
        <v>10240</v>
      </c>
      <c r="G75" s="25">
        <f t="shared" si="8"/>
        <v>10485.76</v>
      </c>
    </row>
    <row r="76" spans="1:7" s="13" customFormat="1" ht="12">
      <c r="A76" s="26"/>
      <c r="B76" s="32" t="s">
        <v>145</v>
      </c>
      <c r="C76" s="123" t="s">
        <v>146</v>
      </c>
      <c r="D76" s="123"/>
      <c r="E76" s="16">
        <v>20000</v>
      </c>
      <c r="F76" s="25">
        <f t="shared" si="8"/>
        <v>20480</v>
      </c>
      <c r="G76" s="25">
        <f t="shared" si="8"/>
        <v>20971.52</v>
      </c>
    </row>
    <row r="77" spans="1:7" ht="12">
      <c r="A77" s="26"/>
      <c r="B77" s="32" t="s">
        <v>147</v>
      </c>
      <c r="C77" s="123" t="s">
        <v>148</v>
      </c>
      <c r="D77" s="123"/>
      <c r="E77" s="16">
        <v>2000</v>
      </c>
      <c r="F77" s="25">
        <f t="shared" si="8"/>
        <v>2048</v>
      </c>
      <c r="G77" s="25">
        <f t="shared" si="8"/>
        <v>2097.152</v>
      </c>
    </row>
    <row r="78" spans="1:7" ht="12">
      <c r="A78" s="26"/>
      <c r="B78" s="32" t="s">
        <v>150</v>
      </c>
      <c r="C78" s="123" t="s">
        <v>151</v>
      </c>
      <c r="D78" s="123"/>
      <c r="E78" s="16">
        <v>1000</v>
      </c>
      <c r="F78" s="25">
        <f>SUM((E78*2.4)/100)+E78</f>
        <v>1024</v>
      </c>
      <c r="G78" s="25">
        <f>SUM((F78*2.4)/100)+F78</f>
        <v>1048.576</v>
      </c>
    </row>
    <row r="79" spans="1:7" ht="12">
      <c r="A79" s="31"/>
      <c r="B79" s="10" t="s">
        <v>153</v>
      </c>
      <c r="C79" s="127" t="s">
        <v>154</v>
      </c>
      <c r="D79" s="127"/>
      <c r="E79" s="12">
        <f>SUM(E80)</f>
        <v>10000</v>
      </c>
      <c r="F79" s="12">
        <f>SUM(F80)</f>
        <v>10240</v>
      </c>
      <c r="G79" s="12">
        <f>SUM(G80)</f>
        <v>10485.76</v>
      </c>
    </row>
    <row r="80" spans="1:7" ht="12">
      <c r="A80" s="31"/>
      <c r="B80" s="10" t="s">
        <v>155</v>
      </c>
      <c r="C80" s="127" t="s">
        <v>156</v>
      </c>
      <c r="D80" s="127"/>
      <c r="E80" s="12">
        <f>SUM(E81:E83)</f>
        <v>10000</v>
      </c>
      <c r="F80" s="12">
        <f>SUM(F81:F83)</f>
        <v>10240</v>
      </c>
      <c r="G80" s="12">
        <f>SUM(G81:G83)</f>
        <v>10485.76</v>
      </c>
    </row>
    <row r="81" spans="1:7" s="13" customFormat="1" ht="12">
      <c r="A81" s="26"/>
      <c r="B81" s="32" t="s">
        <v>157</v>
      </c>
      <c r="C81" s="123" t="s">
        <v>158</v>
      </c>
      <c r="D81" s="123"/>
      <c r="E81" s="16">
        <v>7000</v>
      </c>
      <c r="F81" s="25">
        <f aca="true" t="shared" si="9" ref="F81:G83">SUM((E81*2.4)/100)+E81</f>
        <v>7168</v>
      </c>
      <c r="G81" s="25">
        <f t="shared" si="9"/>
        <v>7340.032</v>
      </c>
    </row>
    <row r="82" spans="1:7" s="13" customFormat="1" ht="12">
      <c r="A82" s="26"/>
      <c r="B82" s="32" t="s">
        <v>159</v>
      </c>
      <c r="C82" s="123" t="s">
        <v>160</v>
      </c>
      <c r="D82" s="123"/>
      <c r="E82" s="16">
        <v>1000</v>
      </c>
      <c r="F82" s="25">
        <f t="shared" si="9"/>
        <v>1024</v>
      </c>
      <c r="G82" s="25">
        <f t="shared" si="9"/>
        <v>1048.576</v>
      </c>
    </row>
    <row r="83" spans="1:7" ht="12">
      <c r="A83" s="26"/>
      <c r="B83" s="32" t="s">
        <v>161</v>
      </c>
      <c r="C83" s="123" t="s">
        <v>162</v>
      </c>
      <c r="D83" s="123"/>
      <c r="E83" s="16">
        <v>2000</v>
      </c>
      <c r="F83" s="25">
        <f t="shared" si="9"/>
        <v>2048</v>
      </c>
      <c r="G83" s="25">
        <f t="shared" si="9"/>
        <v>2097.152</v>
      </c>
    </row>
    <row r="84" spans="1:7" ht="13.5">
      <c r="A84" s="28"/>
      <c r="B84" s="125" t="s">
        <v>230</v>
      </c>
      <c r="C84" s="125"/>
      <c r="D84" s="125"/>
      <c r="E84" s="29">
        <f aca="true" t="shared" si="10" ref="E84:G87">SUM(E85)</f>
        <v>120000</v>
      </c>
      <c r="F84" s="29">
        <f t="shared" si="10"/>
        <v>122880</v>
      </c>
      <c r="G84" s="29">
        <f t="shared" si="10"/>
        <v>125829.12000000001</v>
      </c>
    </row>
    <row r="85" spans="1:7" s="30" customFormat="1" ht="13.5">
      <c r="A85" s="26"/>
      <c r="B85" s="126" t="s">
        <v>240</v>
      </c>
      <c r="C85" s="126"/>
      <c r="D85" s="126"/>
      <c r="E85" s="9">
        <f t="shared" si="10"/>
        <v>120000</v>
      </c>
      <c r="F85" s="9">
        <f t="shared" si="10"/>
        <v>122880</v>
      </c>
      <c r="G85" s="9">
        <f t="shared" si="10"/>
        <v>125829.12000000001</v>
      </c>
    </row>
    <row r="86" spans="1:7" ht="12">
      <c r="A86" s="31"/>
      <c r="B86" s="10" t="s">
        <v>185</v>
      </c>
      <c r="C86" s="127" t="s">
        <v>186</v>
      </c>
      <c r="D86" s="127"/>
      <c r="E86" s="12">
        <f>SUM(E87)</f>
        <v>120000</v>
      </c>
      <c r="F86" s="12">
        <f t="shared" si="10"/>
        <v>122880</v>
      </c>
      <c r="G86" s="12">
        <f t="shared" si="10"/>
        <v>125829.12000000001</v>
      </c>
    </row>
    <row r="87" spans="1:7" ht="12">
      <c r="A87" s="31"/>
      <c r="B87" s="10" t="s">
        <v>187</v>
      </c>
      <c r="C87" s="127" t="s">
        <v>188</v>
      </c>
      <c r="D87" s="127"/>
      <c r="E87" s="12">
        <f>SUM(E88)</f>
        <v>120000</v>
      </c>
      <c r="F87" s="12">
        <f t="shared" si="10"/>
        <v>122880</v>
      </c>
      <c r="G87" s="12">
        <f t="shared" si="10"/>
        <v>125829.12000000001</v>
      </c>
    </row>
    <row r="88" spans="1:7" s="13" customFormat="1" ht="12">
      <c r="A88" s="31"/>
      <c r="B88" s="10" t="s">
        <v>198</v>
      </c>
      <c r="C88" s="127" t="s">
        <v>199</v>
      </c>
      <c r="D88" s="127"/>
      <c r="E88" s="12">
        <f>SUM(E89:E91)</f>
        <v>120000</v>
      </c>
      <c r="F88" s="12">
        <f>SUM(F89:F91)</f>
        <v>122880</v>
      </c>
      <c r="G88" s="12">
        <f>SUM(G89:G91)</f>
        <v>125829.12000000001</v>
      </c>
    </row>
    <row r="89" spans="1:7" s="13" customFormat="1" ht="12">
      <c r="A89" s="26"/>
      <c r="B89" s="32" t="s">
        <v>200</v>
      </c>
      <c r="C89" s="123" t="s">
        <v>201</v>
      </c>
      <c r="D89" s="123"/>
      <c r="E89" s="16">
        <v>50000</v>
      </c>
      <c r="F89" s="25">
        <f aca="true" t="shared" si="11" ref="F89:G91">SUM((E89*2.4)/100)+E89</f>
        <v>51200</v>
      </c>
      <c r="G89" s="25">
        <f t="shared" si="11"/>
        <v>52428.8</v>
      </c>
    </row>
    <row r="90" spans="1:7" s="13" customFormat="1" ht="12">
      <c r="A90" s="26"/>
      <c r="B90" s="32" t="s">
        <v>202</v>
      </c>
      <c r="C90" s="123" t="s">
        <v>317</v>
      </c>
      <c r="D90" s="123"/>
      <c r="E90" s="16">
        <v>20000</v>
      </c>
      <c r="F90" s="25">
        <f t="shared" si="11"/>
        <v>20480</v>
      </c>
      <c r="G90" s="25">
        <f t="shared" si="11"/>
        <v>20971.52</v>
      </c>
    </row>
    <row r="91" spans="1:7" ht="12">
      <c r="A91" s="26"/>
      <c r="B91" s="32" t="s">
        <v>203</v>
      </c>
      <c r="C91" s="131" t="s">
        <v>204</v>
      </c>
      <c r="D91" s="123"/>
      <c r="E91" s="16">
        <v>50000</v>
      </c>
      <c r="F91" s="25">
        <f t="shared" si="11"/>
        <v>51200</v>
      </c>
      <c r="G91" s="25">
        <f t="shared" si="11"/>
        <v>52428.8</v>
      </c>
    </row>
    <row r="92" spans="1:7" ht="12">
      <c r="A92" s="26"/>
      <c r="B92" s="124" t="s">
        <v>241</v>
      </c>
      <c r="C92" s="124"/>
      <c r="D92" s="124"/>
      <c r="E92" s="27">
        <f>SUM(E94+E104+E110+E118+E127+E133+E151+E160+E139+E145)</f>
        <v>14134000</v>
      </c>
      <c r="F92" s="27">
        <f>SUM(F94+F104+F110+F118+F127+F133+F151+F160+F139+F145)</f>
        <v>14473216</v>
      </c>
      <c r="G92" s="27">
        <f>SUM(G94+G104+G110+G118+G127+G133+G151+G160+G139+G145)</f>
        <v>14820573.184</v>
      </c>
    </row>
    <row r="93" spans="1:7" ht="13.5">
      <c r="A93" s="28"/>
      <c r="B93" s="125" t="s">
        <v>242</v>
      </c>
      <c r="C93" s="125"/>
      <c r="D93" s="125"/>
      <c r="E93" s="29">
        <f aca="true" t="shared" si="12" ref="E93:G95">SUM(E94)</f>
        <v>111000</v>
      </c>
      <c r="F93" s="29">
        <f t="shared" si="12"/>
        <v>113664</v>
      </c>
      <c r="G93" s="29">
        <f t="shared" si="12"/>
        <v>116391.93600000002</v>
      </c>
    </row>
    <row r="94" spans="1:7" s="30" customFormat="1" ht="13.5">
      <c r="A94" s="26"/>
      <c r="B94" s="126" t="s">
        <v>243</v>
      </c>
      <c r="C94" s="126"/>
      <c r="D94" s="126"/>
      <c r="E94" s="9">
        <f t="shared" si="12"/>
        <v>111000</v>
      </c>
      <c r="F94" s="9">
        <f t="shared" si="12"/>
        <v>113664</v>
      </c>
      <c r="G94" s="9">
        <f t="shared" si="12"/>
        <v>116391.93600000002</v>
      </c>
    </row>
    <row r="95" spans="1:7" ht="12">
      <c r="A95" s="31"/>
      <c r="B95" s="10" t="s">
        <v>76</v>
      </c>
      <c r="C95" s="127" t="s">
        <v>77</v>
      </c>
      <c r="D95" s="127"/>
      <c r="E95" s="12">
        <f>SUM(E96)</f>
        <v>111000</v>
      </c>
      <c r="F95" s="12">
        <f t="shared" si="12"/>
        <v>113664</v>
      </c>
      <c r="G95" s="12">
        <f t="shared" si="12"/>
        <v>116391.93600000002</v>
      </c>
    </row>
    <row r="96" spans="1:7" ht="12">
      <c r="A96" s="31"/>
      <c r="B96" s="10" t="s">
        <v>95</v>
      </c>
      <c r="C96" s="127" t="s">
        <v>96</v>
      </c>
      <c r="D96" s="127"/>
      <c r="E96" s="12">
        <f>SUM(E97+E100)</f>
        <v>111000</v>
      </c>
      <c r="F96" s="12">
        <f>SUM(F97+F100)</f>
        <v>113664</v>
      </c>
      <c r="G96" s="12">
        <f>SUM(G97+G100)</f>
        <v>116391.93600000002</v>
      </c>
    </row>
    <row r="97" spans="1:7" s="13" customFormat="1" ht="12">
      <c r="A97" s="31"/>
      <c r="B97" s="10" t="s">
        <v>106</v>
      </c>
      <c r="C97" s="127" t="s">
        <v>107</v>
      </c>
      <c r="D97" s="127"/>
      <c r="E97" s="12">
        <f>SUM(E98:E99)</f>
        <v>105000</v>
      </c>
      <c r="F97" s="12">
        <f>SUM(F98:F99)</f>
        <v>107520</v>
      </c>
      <c r="G97" s="12">
        <f>SUM(G98:G99)</f>
        <v>110100.48000000001</v>
      </c>
    </row>
    <row r="98" spans="1:7" s="13" customFormat="1" ht="12">
      <c r="A98" s="26"/>
      <c r="B98" s="32" t="s">
        <v>111</v>
      </c>
      <c r="C98" s="123" t="s">
        <v>112</v>
      </c>
      <c r="D98" s="123"/>
      <c r="E98" s="16">
        <v>5000</v>
      </c>
      <c r="F98" s="25">
        <f>SUM((E98*2.4)/100)+E98</f>
        <v>5120</v>
      </c>
      <c r="G98" s="25">
        <f>SUM((F98*2.4)/100)+F98</f>
        <v>5242.88</v>
      </c>
    </row>
    <row r="99" spans="1:7" s="13" customFormat="1" ht="12">
      <c r="A99" s="26"/>
      <c r="B99" s="32" t="s">
        <v>113</v>
      </c>
      <c r="C99" s="123" t="s">
        <v>244</v>
      </c>
      <c r="D99" s="123"/>
      <c r="E99" s="16">
        <v>100000</v>
      </c>
      <c r="F99" s="25">
        <f>SUM((E99*2.4)/100)+E99</f>
        <v>102400</v>
      </c>
      <c r="G99" s="25">
        <f>SUM((F99*2.4)/100)+F99</f>
        <v>104857.6</v>
      </c>
    </row>
    <row r="100" spans="1:7" ht="12">
      <c r="A100" s="31"/>
      <c r="B100" s="10" t="s">
        <v>119</v>
      </c>
      <c r="C100" s="127" t="s">
        <v>120</v>
      </c>
      <c r="D100" s="127"/>
      <c r="E100" s="12">
        <f>SUM(E101:E102)</f>
        <v>6000</v>
      </c>
      <c r="F100" s="12">
        <f>SUM(F101:F102)</f>
        <v>6144</v>
      </c>
      <c r="G100" s="12">
        <f>SUM(G101:G102)</f>
        <v>6291.456</v>
      </c>
    </row>
    <row r="101" spans="1:7" ht="12">
      <c r="A101" s="26"/>
      <c r="B101" s="32" t="s">
        <v>123</v>
      </c>
      <c r="C101" s="123" t="s">
        <v>124</v>
      </c>
      <c r="D101" s="123"/>
      <c r="E101" s="16">
        <v>5000</v>
      </c>
      <c r="F101" s="25">
        <f>SUM((E101*2.4)/100)+E101</f>
        <v>5120</v>
      </c>
      <c r="G101" s="25">
        <f>SUM((F101*2.4)/100)+F101</f>
        <v>5242.88</v>
      </c>
    </row>
    <row r="102" spans="1:7" s="13" customFormat="1" ht="12">
      <c r="A102" s="26"/>
      <c r="B102" s="32" t="s">
        <v>127</v>
      </c>
      <c r="C102" s="123" t="s">
        <v>128</v>
      </c>
      <c r="D102" s="123"/>
      <c r="E102" s="16">
        <v>1000</v>
      </c>
      <c r="F102" s="25">
        <f>SUM((E102*2.4)/100)+E102</f>
        <v>1024</v>
      </c>
      <c r="G102" s="25">
        <f>SUM((F102*2.4)/100)+F102</f>
        <v>1048.576</v>
      </c>
    </row>
    <row r="103" spans="1:7" ht="13.5">
      <c r="A103" s="40"/>
      <c r="B103" s="132" t="s">
        <v>245</v>
      </c>
      <c r="C103" s="132"/>
      <c r="D103" s="132"/>
      <c r="E103" s="41">
        <f>SUM(E104)</f>
        <v>500000</v>
      </c>
      <c r="F103" s="41">
        <f>SUM(F104)</f>
        <v>512000</v>
      </c>
      <c r="G103" s="41">
        <f>SUM(G104)</f>
        <v>524288</v>
      </c>
    </row>
    <row r="104" spans="1:7" s="42" customFormat="1" ht="13.5">
      <c r="A104" s="26"/>
      <c r="B104" s="126" t="s">
        <v>246</v>
      </c>
      <c r="C104" s="126"/>
      <c r="D104" s="126"/>
      <c r="E104" s="9">
        <f aca="true" t="shared" si="13" ref="E104:G107">SUM(E105)</f>
        <v>500000</v>
      </c>
      <c r="F104" s="9">
        <f t="shared" si="13"/>
        <v>512000</v>
      </c>
      <c r="G104" s="9">
        <f t="shared" si="13"/>
        <v>524288</v>
      </c>
    </row>
    <row r="105" spans="1:7" ht="12">
      <c r="A105" s="31"/>
      <c r="B105" s="10" t="s">
        <v>76</v>
      </c>
      <c r="C105" s="127" t="s">
        <v>77</v>
      </c>
      <c r="D105" s="127"/>
      <c r="E105" s="12">
        <f t="shared" si="13"/>
        <v>500000</v>
      </c>
      <c r="F105" s="12">
        <f t="shared" si="13"/>
        <v>512000</v>
      </c>
      <c r="G105" s="12">
        <f t="shared" si="13"/>
        <v>524288</v>
      </c>
    </row>
    <row r="106" spans="1:7" ht="12">
      <c r="A106" s="31"/>
      <c r="B106" s="10" t="s">
        <v>95</v>
      </c>
      <c r="C106" s="127" t="s">
        <v>96</v>
      </c>
      <c r="D106" s="127"/>
      <c r="E106" s="12">
        <f t="shared" si="13"/>
        <v>500000</v>
      </c>
      <c r="F106" s="12">
        <f t="shared" si="13"/>
        <v>512000</v>
      </c>
      <c r="G106" s="12">
        <f t="shared" si="13"/>
        <v>524288</v>
      </c>
    </row>
    <row r="107" spans="1:7" s="13" customFormat="1" ht="12">
      <c r="A107" s="31"/>
      <c r="B107" s="10" t="s">
        <v>106</v>
      </c>
      <c r="C107" s="127" t="s">
        <v>107</v>
      </c>
      <c r="D107" s="127"/>
      <c r="E107" s="12">
        <f t="shared" si="13"/>
        <v>500000</v>
      </c>
      <c r="F107" s="12">
        <f t="shared" si="13"/>
        <v>512000</v>
      </c>
      <c r="G107" s="12">
        <f t="shared" si="13"/>
        <v>524288</v>
      </c>
    </row>
    <row r="108" spans="1:7" s="13" customFormat="1" ht="12">
      <c r="A108" s="26"/>
      <c r="B108" s="32" t="s">
        <v>113</v>
      </c>
      <c r="C108" s="123" t="s">
        <v>247</v>
      </c>
      <c r="D108" s="123"/>
      <c r="E108" s="16">
        <v>500000</v>
      </c>
      <c r="F108" s="25">
        <f>SUM((E108*2.4)/100)+E108</f>
        <v>512000</v>
      </c>
      <c r="G108" s="25">
        <f>SUM((F108*2.4)/100)+F108</f>
        <v>524288</v>
      </c>
    </row>
    <row r="109" spans="1:7" s="13" customFormat="1" ht="13.5">
      <c r="A109" s="28"/>
      <c r="B109" s="125" t="s">
        <v>242</v>
      </c>
      <c r="C109" s="125"/>
      <c r="D109" s="125"/>
      <c r="E109" s="29">
        <f>SUM(E110)</f>
        <v>210000</v>
      </c>
      <c r="F109" s="29">
        <f>SUM(F110)</f>
        <v>215040</v>
      </c>
      <c r="G109" s="29">
        <f>SUM(G110)</f>
        <v>220200.96000000002</v>
      </c>
    </row>
    <row r="110" spans="1:7" s="30" customFormat="1" ht="13.5">
      <c r="A110" s="26"/>
      <c r="B110" s="126" t="s">
        <v>248</v>
      </c>
      <c r="C110" s="126"/>
      <c r="D110" s="126"/>
      <c r="E110" s="9">
        <f aca="true" t="shared" si="14" ref="E110:G111">SUM(E111)</f>
        <v>210000</v>
      </c>
      <c r="F110" s="9">
        <f t="shared" si="14"/>
        <v>215040</v>
      </c>
      <c r="G110" s="9">
        <f t="shared" si="14"/>
        <v>220200.96000000002</v>
      </c>
    </row>
    <row r="111" spans="1:7" ht="12">
      <c r="A111" s="31"/>
      <c r="B111" s="10" t="s">
        <v>76</v>
      </c>
      <c r="C111" s="127" t="s">
        <v>77</v>
      </c>
      <c r="D111" s="127"/>
      <c r="E111" s="12">
        <f t="shared" si="14"/>
        <v>210000</v>
      </c>
      <c r="F111" s="12">
        <f t="shared" si="14"/>
        <v>215040</v>
      </c>
      <c r="G111" s="12">
        <f t="shared" si="14"/>
        <v>220200.96000000002</v>
      </c>
    </row>
    <row r="112" spans="1:7" ht="12">
      <c r="A112" s="31"/>
      <c r="B112" s="10" t="s">
        <v>95</v>
      </c>
      <c r="C112" s="127" t="s">
        <v>96</v>
      </c>
      <c r="D112" s="127"/>
      <c r="E112" s="12">
        <f>SUM(E113+E115)</f>
        <v>210000</v>
      </c>
      <c r="F112" s="12">
        <f>SUM(F113+F115)</f>
        <v>215040</v>
      </c>
      <c r="G112" s="12">
        <f>SUM(G113+G115)</f>
        <v>220200.96000000002</v>
      </c>
    </row>
    <row r="113" spans="1:7" s="13" customFormat="1" ht="12">
      <c r="A113" s="31"/>
      <c r="B113" s="10" t="s">
        <v>106</v>
      </c>
      <c r="C113" s="127" t="s">
        <v>107</v>
      </c>
      <c r="D113" s="127"/>
      <c r="E113" s="12">
        <f>SUM(E114)</f>
        <v>100000</v>
      </c>
      <c r="F113" s="12">
        <f>SUM(F114)</f>
        <v>102400</v>
      </c>
      <c r="G113" s="12">
        <f>SUM(G114)</f>
        <v>104857.6</v>
      </c>
    </row>
    <row r="114" spans="1:7" s="13" customFormat="1" ht="12">
      <c r="A114" s="26"/>
      <c r="B114" s="32" t="s">
        <v>111</v>
      </c>
      <c r="C114" s="123" t="s">
        <v>112</v>
      </c>
      <c r="D114" s="123"/>
      <c r="E114" s="16">
        <v>100000</v>
      </c>
      <c r="F114" s="25">
        <f>SUM((E114*2.4)/100)+E114</f>
        <v>102400</v>
      </c>
      <c r="G114" s="25">
        <f>SUM((F114*2.4)/100)+F114</f>
        <v>104857.6</v>
      </c>
    </row>
    <row r="115" spans="1:7" s="13" customFormat="1" ht="12">
      <c r="A115" s="31"/>
      <c r="B115" s="10" t="s">
        <v>119</v>
      </c>
      <c r="C115" s="127" t="s">
        <v>120</v>
      </c>
      <c r="D115" s="127"/>
      <c r="E115" s="12">
        <f>SUM(E116)</f>
        <v>110000</v>
      </c>
      <c r="F115" s="12">
        <f>SUM(F116)</f>
        <v>112640</v>
      </c>
      <c r="G115" s="12">
        <f>SUM(G116)</f>
        <v>115343.36</v>
      </c>
    </row>
    <row r="116" spans="1:7" ht="12">
      <c r="A116" s="26"/>
      <c r="B116" s="32" t="s">
        <v>123</v>
      </c>
      <c r="C116" s="123" t="s">
        <v>311</v>
      </c>
      <c r="D116" s="123"/>
      <c r="E116" s="16">
        <v>110000</v>
      </c>
      <c r="F116" s="25">
        <f>SUM((E116*2.4)/100)+E116</f>
        <v>112640</v>
      </c>
      <c r="G116" s="25">
        <f>SUM((F116*2.4)/100)+F116</f>
        <v>115343.36</v>
      </c>
    </row>
    <row r="117" spans="1:7" s="13" customFormat="1" ht="13.5">
      <c r="A117" s="28"/>
      <c r="B117" s="125" t="s">
        <v>242</v>
      </c>
      <c r="C117" s="125"/>
      <c r="D117" s="125"/>
      <c r="E117" s="29">
        <f aca="true" t="shared" si="15" ref="E117:G119">SUM(E118)</f>
        <v>218000</v>
      </c>
      <c r="F117" s="29">
        <f t="shared" si="15"/>
        <v>223232</v>
      </c>
      <c r="G117" s="29">
        <f t="shared" si="15"/>
        <v>228589.56800000003</v>
      </c>
    </row>
    <row r="118" spans="1:7" s="30" customFormat="1" ht="13.5">
      <c r="A118" s="26"/>
      <c r="B118" s="126" t="s">
        <v>249</v>
      </c>
      <c r="C118" s="126"/>
      <c r="D118" s="126"/>
      <c r="E118" s="9">
        <f t="shared" si="15"/>
        <v>218000</v>
      </c>
      <c r="F118" s="9">
        <f t="shared" si="15"/>
        <v>223232</v>
      </c>
      <c r="G118" s="9">
        <f t="shared" si="15"/>
        <v>228589.56800000003</v>
      </c>
    </row>
    <row r="119" spans="1:7" ht="12">
      <c r="A119" s="31"/>
      <c r="B119" s="10" t="s">
        <v>76</v>
      </c>
      <c r="C119" s="127" t="s">
        <v>77</v>
      </c>
      <c r="D119" s="127"/>
      <c r="E119" s="12">
        <f>SUM(E120)</f>
        <v>218000</v>
      </c>
      <c r="F119" s="12">
        <f t="shared" si="15"/>
        <v>223232</v>
      </c>
      <c r="G119" s="12">
        <f t="shared" si="15"/>
        <v>228589.56800000003</v>
      </c>
    </row>
    <row r="120" spans="1:7" ht="12">
      <c r="A120" s="31"/>
      <c r="B120" s="10" t="s">
        <v>95</v>
      </c>
      <c r="C120" s="127" t="s">
        <v>96</v>
      </c>
      <c r="D120" s="127"/>
      <c r="E120" s="12">
        <f>SUM(E121+E124)</f>
        <v>218000</v>
      </c>
      <c r="F120" s="12">
        <f>SUM(F121+F124)</f>
        <v>223232</v>
      </c>
      <c r="G120" s="12">
        <f>SUM(G121+G124)</f>
        <v>228589.56800000003</v>
      </c>
    </row>
    <row r="121" spans="1:7" s="13" customFormat="1" ht="12">
      <c r="A121" s="31"/>
      <c r="B121" s="10" t="s">
        <v>106</v>
      </c>
      <c r="C121" s="127" t="s">
        <v>107</v>
      </c>
      <c r="D121" s="127"/>
      <c r="E121" s="12">
        <f>SUM(E122:E123)</f>
        <v>118000</v>
      </c>
      <c r="F121" s="12">
        <f>SUM(F122:F123)</f>
        <v>120832</v>
      </c>
      <c r="G121" s="12">
        <f>SUM(G122:G123)</f>
        <v>123731.96800000001</v>
      </c>
    </row>
    <row r="122" spans="1:7" s="13" customFormat="1" ht="12">
      <c r="A122" s="26"/>
      <c r="B122" s="32" t="s">
        <v>111</v>
      </c>
      <c r="C122" s="123" t="s">
        <v>112</v>
      </c>
      <c r="D122" s="123"/>
      <c r="E122" s="16">
        <v>18000</v>
      </c>
      <c r="F122" s="25">
        <f>SUM((E122*2.4)/100)+E122</f>
        <v>18432</v>
      </c>
      <c r="G122" s="25">
        <f>SUM((F122*2.4)/100)+F122</f>
        <v>18874.368</v>
      </c>
    </row>
    <row r="123" spans="1:7" s="13" customFormat="1" ht="12">
      <c r="A123" s="26"/>
      <c r="B123" s="32" t="s">
        <v>113</v>
      </c>
      <c r="C123" s="123" t="s">
        <v>114</v>
      </c>
      <c r="D123" s="123"/>
      <c r="E123" s="16">
        <v>100000</v>
      </c>
      <c r="F123" s="25">
        <f>SUM((E123*2.4)/100)+E123</f>
        <v>102400</v>
      </c>
      <c r="G123" s="25">
        <f>SUM((F123*2.4)/100)+F123</f>
        <v>104857.6</v>
      </c>
    </row>
    <row r="124" spans="1:7" ht="12">
      <c r="A124" s="31"/>
      <c r="B124" s="10" t="s">
        <v>119</v>
      </c>
      <c r="C124" s="127" t="s">
        <v>120</v>
      </c>
      <c r="D124" s="127"/>
      <c r="E124" s="12">
        <f>SUM(E125)</f>
        <v>100000</v>
      </c>
      <c r="F124" s="12">
        <f>SUM(F125)</f>
        <v>102400</v>
      </c>
      <c r="G124" s="12">
        <f>SUM(G125)</f>
        <v>104857.6</v>
      </c>
    </row>
    <row r="125" spans="1:7" ht="12">
      <c r="A125" s="26"/>
      <c r="B125" s="32" t="s">
        <v>123</v>
      </c>
      <c r="C125" s="123" t="s">
        <v>124</v>
      </c>
      <c r="D125" s="123"/>
      <c r="E125" s="16">
        <v>100000</v>
      </c>
      <c r="F125" s="25">
        <f>SUM((E125*2.4)/100)+E125</f>
        <v>102400</v>
      </c>
      <c r="G125" s="25">
        <f>SUM((F125*2.4)/100)+F125</f>
        <v>104857.6</v>
      </c>
    </row>
    <row r="126" spans="1:7" s="13" customFormat="1" ht="13.5">
      <c r="A126" s="28"/>
      <c r="B126" s="125" t="s">
        <v>242</v>
      </c>
      <c r="C126" s="125"/>
      <c r="D126" s="125"/>
      <c r="E126" s="29">
        <f aca="true" t="shared" si="16" ref="E126:G130">SUM(E127)</f>
        <v>10000</v>
      </c>
      <c r="F126" s="29">
        <f t="shared" si="16"/>
        <v>10240</v>
      </c>
      <c r="G126" s="29">
        <f t="shared" si="16"/>
        <v>10485.76</v>
      </c>
    </row>
    <row r="127" spans="1:7" s="30" customFormat="1" ht="13.5">
      <c r="A127" s="26"/>
      <c r="B127" s="126" t="s">
        <v>250</v>
      </c>
      <c r="C127" s="126"/>
      <c r="D127" s="126"/>
      <c r="E127" s="9">
        <f t="shared" si="16"/>
        <v>10000</v>
      </c>
      <c r="F127" s="9">
        <f t="shared" si="16"/>
        <v>10240</v>
      </c>
      <c r="G127" s="9">
        <f t="shared" si="16"/>
        <v>10485.76</v>
      </c>
    </row>
    <row r="128" spans="1:7" ht="12">
      <c r="A128" s="31"/>
      <c r="B128" s="10" t="s">
        <v>76</v>
      </c>
      <c r="C128" s="127" t="s">
        <v>77</v>
      </c>
      <c r="D128" s="127"/>
      <c r="E128" s="12">
        <f>SUM(E129)</f>
        <v>10000</v>
      </c>
      <c r="F128" s="12">
        <f t="shared" si="16"/>
        <v>10240</v>
      </c>
      <c r="G128" s="12">
        <f t="shared" si="16"/>
        <v>10485.76</v>
      </c>
    </row>
    <row r="129" spans="1:7" ht="12">
      <c r="A129" s="31"/>
      <c r="B129" s="10" t="s">
        <v>95</v>
      </c>
      <c r="C129" s="127" t="s">
        <v>96</v>
      </c>
      <c r="D129" s="127"/>
      <c r="E129" s="12">
        <f>SUM(E130)</f>
        <v>10000</v>
      </c>
      <c r="F129" s="12">
        <f t="shared" si="16"/>
        <v>10240</v>
      </c>
      <c r="G129" s="12">
        <f t="shared" si="16"/>
        <v>10485.76</v>
      </c>
    </row>
    <row r="130" spans="1:7" s="13" customFormat="1" ht="12">
      <c r="A130" s="31"/>
      <c r="B130" s="10" t="s">
        <v>119</v>
      </c>
      <c r="C130" s="127" t="s">
        <v>120</v>
      </c>
      <c r="D130" s="127"/>
      <c r="E130" s="12">
        <f>SUM(E131)</f>
        <v>10000</v>
      </c>
      <c r="F130" s="12">
        <f t="shared" si="16"/>
        <v>10240</v>
      </c>
      <c r="G130" s="12">
        <f t="shared" si="16"/>
        <v>10485.76</v>
      </c>
    </row>
    <row r="131" spans="1:7" s="13" customFormat="1" ht="12">
      <c r="A131" s="26"/>
      <c r="B131" s="32" t="s">
        <v>133</v>
      </c>
      <c r="C131" s="123" t="s">
        <v>134</v>
      </c>
      <c r="D131" s="123"/>
      <c r="E131" s="16">
        <v>10000</v>
      </c>
      <c r="F131" s="25">
        <f>SUM((E131*2.4)/100)+E131</f>
        <v>10240</v>
      </c>
      <c r="G131" s="25">
        <f>SUM((F131*2.4)/100)+F131</f>
        <v>10485.76</v>
      </c>
    </row>
    <row r="132" spans="1:7" s="13" customFormat="1" ht="13.5">
      <c r="A132" s="28"/>
      <c r="B132" s="125" t="s">
        <v>242</v>
      </c>
      <c r="C132" s="125"/>
      <c r="D132" s="125"/>
      <c r="E132" s="29">
        <f aca="true" t="shared" si="17" ref="E132:G136">SUM(E133)</f>
        <v>8650000</v>
      </c>
      <c r="F132" s="29">
        <f t="shared" si="17"/>
        <v>8857600</v>
      </c>
      <c r="G132" s="29">
        <f t="shared" si="17"/>
        <v>9070182.4</v>
      </c>
    </row>
    <row r="133" spans="1:7" s="30" customFormat="1" ht="13.5">
      <c r="A133" s="26"/>
      <c r="B133" s="126" t="s">
        <v>251</v>
      </c>
      <c r="C133" s="126"/>
      <c r="D133" s="126"/>
      <c r="E133" s="9">
        <f t="shared" si="17"/>
        <v>8650000</v>
      </c>
      <c r="F133" s="9">
        <f t="shared" si="17"/>
        <v>8857600</v>
      </c>
      <c r="G133" s="9">
        <f t="shared" si="17"/>
        <v>9070182.4</v>
      </c>
    </row>
    <row r="134" spans="1:7" ht="12">
      <c r="A134" s="31"/>
      <c r="B134" s="10" t="s">
        <v>185</v>
      </c>
      <c r="C134" s="127" t="s">
        <v>186</v>
      </c>
      <c r="D134" s="127"/>
      <c r="E134" s="12">
        <f>SUM(E135)</f>
        <v>8650000</v>
      </c>
      <c r="F134" s="12">
        <f t="shared" si="17"/>
        <v>8857600</v>
      </c>
      <c r="G134" s="12">
        <f t="shared" si="17"/>
        <v>9070182.4</v>
      </c>
    </row>
    <row r="135" spans="1:7" ht="12">
      <c r="A135" s="31"/>
      <c r="B135" s="10" t="s">
        <v>216</v>
      </c>
      <c r="C135" s="127" t="s">
        <v>217</v>
      </c>
      <c r="D135" s="127"/>
      <c r="E135" s="12">
        <f>SUM(E136)</f>
        <v>8650000</v>
      </c>
      <c r="F135" s="12">
        <f t="shared" si="17"/>
        <v>8857600</v>
      </c>
      <c r="G135" s="12">
        <f t="shared" si="17"/>
        <v>9070182.4</v>
      </c>
    </row>
    <row r="136" spans="1:7" s="13" customFormat="1" ht="12">
      <c r="A136" s="31"/>
      <c r="B136" s="10" t="s">
        <v>218</v>
      </c>
      <c r="C136" s="127" t="s">
        <v>219</v>
      </c>
      <c r="D136" s="127"/>
      <c r="E136" s="12">
        <f>SUM(E137)</f>
        <v>8650000</v>
      </c>
      <c r="F136" s="12">
        <f t="shared" si="17"/>
        <v>8857600</v>
      </c>
      <c r="G136" s="12">
        <f t="shared" si="17"/>
        <v>9070182.4</v>
      </c>
    </row>
    <row r="137" spans="1:7" s="13" customFormat="1" ht="12">
      <c r="A137" s="26"/>
      <c r="B137" s="32" t="s">
        <v>221</v>
      </c>
      <c r="C137" s="131" t="s">
        <v>306</v>
      </c>
      <c r="D137" s="123"/>
      <c r="E137" s="16">
        <v>8650000</v>
      </c>
      <c r="F137" s="25">
        <f>SUM((E137*2.4)/100)+E137</f>
        <v>8857600</v>
      </c>
      <c r="G137" s="25">
        <f>SUM((F137*2.4)/100)+F137</f>
        <v>9070182.4</v>
      </c>
    </row>
    <row r="138" spans="1:7" s="13" customFormat="1" ht="13.5">
      <c r="A138" s="26"/>
      <c r="B138" s="141" t="s">
        <v>242</v>
      </c>
      <c r="C138" s="144"/>
      <c r="D138" s="145"/>
      <c r="E138" s="41">
        <f aca="true" t="shared" si="18" ref="E138:G139">SUM(E139)</f>
        <v>360000</v>
      </c>
      <c r="F138" s="41">
        <f t="shared" si="18"/>
        <v>368640</v>
      </c>
      <c r="G138" s="41">
        <f t="shared" si="18"/>
        <v>377487.36</v>
      </c>
    </row>
    <row r="139" spans="1:7" s="50" customFormat="1" ht="12">
      <c r="A139" s="48"/>
      <c r="B139" s="146" t="s">
        <v>312</v>
      </c>
      <c r="C139" s="147"/>
      <c r="D139" s="148"/>
      <c r="E139" s="49">
        <f t="shared" si="18"/>
        <v>360000</v>
      </c>
      <c r="F139" s="49">
        <f t="shared" si="18"/>
        <v>368640</v>
      </c>
      <c r="G139" s="49">
        <f t="shared" si="18"/>
        <v>377487.36</v>
      </c>
    </row>
    <row r="140" spans="1:7" s="50" customFormat="1" ht="12">
      <c r="A140" s="48"/>
      <c r="B140" s="51">
        <v>4</v>
      </c>
      <c r="C140" s="149" t="s">
        <v>186</v>
      </c>
      <c r="D140" s="150"/>
      <c r="E140" s="52">
        <f>SUM(E141)</f>
        <v>360000</v>
      </c>
      <c r="F140" s="52">
        <f aca="true" t="shared" si="19" ref="F140:G142">SUM(F141)</f>
        <v>368640</v>
      </c>
      <c r="G140" s="52">
        <f t="shared" si="19"/>
        <v>377487.36</v>
      </c>
    </row>
    <row r="141" spans="1:7" s="50" customFormat="1" ht="12">
      <c r="A141" s="48"/>
      <c r="B141" s="51">
        <v>42</v>
      </c>
      <c r="C141" s="149" t="s">
        <v>188</v>
      </c>
      <c r="D141" s="150"/>
      <c r="E141" s="52">
        <f>SUM(E142)</f>
        <v>360000</v>
      </c>
      <c r="F141" s="52">
        <f t="shared" si="19"/>
        <v>368640</v>
      </c>
      <c r="G141" s="52">
        <f t="shared" si="19"/>
        <v>377487.36</v>
      </c>
    </row>
    <row r="142" spans="1:7" s="50" customFormat="1" ht="12">
      <c r="A142" s="48"/>
      <c r="B142" s="51">
        <v>421</v>
      </c>
      <c r="C142" s="149" t="s">
        <v>190</v>
      </c>
      <c r="D142" s="150"/>
      <c r="E142" s="52">
        <f>SUM(E143)</f>
        <v>360000</v>
      </c>
      <c r="F142" s="52">
        <f t="shared" si="19"/>
        <v>368640</v>
      </c>
      <c r="G142" s="52">
        <f t="shared" si="19"/>
        <v>377487.36</v>
      </c>
    </row>
    <row r="143" spans="1:7" s="13" customFormat="1" ht="12">
      <c r="A143" s="26"/>
      <c r="B143" s="32">
        <v>4212</v>
      </c>
      <c r="C143" s="151" t="s">
        <v>313</v>
      </c>
      <c r="D143" s="152"/>
      <c r="E143" s="16">
        <v>360000</v>
      </c>
      <c r="F143" s="25">
        <f>SUM((E143*2.4)/100)+E143</f>
        <v>368640</v>
      </c>
      <c r="G143" s="25">
        <f>SUM((F143*2.4)/100)+F143</f>
        <v>377487.36</v>
      </c>
    </row>
    <row r="144" spans="1:7" s="13" customFormat="1" ht="13.5">
      <c r="A144" s="26"/>
      <c r="B144" s="141" t="s">
        <v>242</v>
      </c>
      <c r="C144" s="144"/>
      <c r="D144" s="145"/>
      <c r="E144" s="41">
        <f>SUM(E145)</f>
        <v>730000</v>
      </c>
      <c r="F144" s="41">
        <f aca="true" t="shared" si="20" ref="F144:G148">SUM(F145)</f>
        <v>747520</v>
      </c>
      <c r="G144" s="41">
        <f t="shared" si="20"/>
        <v>765460.48</v>
      </c>
    </row>
    <row r="145" spans="1:7" s="50" customFormat="1" ht="12">
      <c r="A145" s="48"/>
      <c r="B145" s="146" t="s">
        <v>314</v>
      </c>
      <c r="C145" s="147"/>
      <c r="D145" s="148"/>
      <c r="E145" s="49">
        <f>SUM(E146)</f>
        <v>730000</v>
      </c>
      <c r="F145" s="49">
        <f t="shared" si="20"/>
        <v>747520</v>
      </c>
      <c r="G145" s="49">
        <f t="shared" si="20"/>
        <v>765460.48</v>
      </c>
    </row>
    <row r="146" spans="1:7" s="50" customFormat="1" ht="12">
      <c r="A146" s="48"/>
      <c r="B146" s="51">
        <v>4</v>
      </c>
      <c r="C146" s="149" t="s">
        <v>186</v>
      </c>
      <c r="D146" s="150"/>
      <c r="E146" s="52">
        <f>SUM(E147)</f>
        <v>730000</v>
      </c>
      <c r="F146" s="52">
        <f t="shared" si="20"/>
        <v>747520</v>
      </c>
      <c r="G146" s="52">
        <f t="shared" si="20"/>
        <v>765460.48</v>
      </c>
    </row>
    <row r="147" spans="1:7" s="50" customFormat="1" ht="12">
      <c r="A147" s="48"/>
      <c r="B147" s="51">
        <v>42</v>
      </c>
      <c r="C147" s="149" t="s">
        <v>315</v>
      </c>
      <c r="D147" s="150"/>
      <c r="E147" s="52">
        <f>SUM(E148)</f>
        <v>730000</v>
      </c>
      <c r="F147" s="52">
        <f t="shared" si="20"/>
        <v>747520</v>
      </c>
      <c r="G147" s="52">
        <f t="shared" si="20"/>
        <v>765460.48</v>
      </c>
    </row>
    <row r="148" spans="1:7" s="50" customFormat="1" ht="12">
      <c r="A148" s="48"/>
      <c r="B148" s="51">
        <v>421</v>
      </c>
      <c r="C148" s="149" t="s">
        <v>190</v>
      </c>
      <c r="D148" s="150"/>
      <c r="E148" s="52">
        <f>SUM(E149)</f>
        <v>730000</v>
      </c>
      <c r="F148" s="52">
        <f t="shared" si="20"/>
        <v>747520</v>
      </c>
      <c r="G148" s="52">
        <f t="shared" si="20"/>
        <v>765460.48</v>
      </c>
    </row>
    <row r="149" spans="1:7" s="13" customFormat="1" ht="12">
      <c r="A149" s="26"/>
      <c r="B149" s="32">
        <v>4214</v>
      </c>
      <c r="C149" s="151" t="s">
        <v>316</v>
      </c>
      <c r="D149" s="152"/>
      <c r="E149" s="16">
        <v>730000</v>
      </c>
      <c r="F149" s="25">
        <f>SUM((E149*2.4)/100)+E149</f>
        <v>747520</v>
      </c>
      <c r="G149" s="25">
        <f>SUM((F149*2.4)/100)+F149</f>
        <v>765460.48</v>
      </c>
    </row>
    <row r="150" spans="1:7" s="13" customFormat="1" ht="13.5">
      <c r="A150" s="28"/>
      <c r="B150" s="132" t="s">
        <v>245</v>
      </c>
      <c r="C150" s="132"/>
      <c r="D150" s="132"/>
      <c r="E150" s="41">
        <f aca="true" t="shared" si="21" ref="E150:G152">SUM(E151)</f>
        <v>3340000</v>
      </c>
      <c r="F150" s="41">
        <f t="shared" si="21"/>
        <v>3420160</v>
      </c>
      <c r="G150" s="41">
        <f t="shared" si="21"/>
        <v>3502243.84</v>
      </c>
    </row>
    <row r="151" spans="1:7" s="30" customFormat="1" ht="13.5">
      <c r="A151" s="26"/>
      <c r="B151" s="126" t="s">
        <v>252</v>
      </c>
      <c r="C151" s="126"/>
      <c r="D151" s="126"/>
      <c r="E151" s="9">
        <f t="shared" si="21"/>
        <v>3340000</v>
      </c>
      <c r="F151" s="9">
        <f t="shared" si="21"/>
        <v>3420160</v>
      </c>
      <c r="G151" s="9">
        <f t="shared" si="21"/>
        <v>3502243.84</v>
      </c>
    </row>
    <row r="152" spans="1:7" ht="12">
      <c r="A152" s="31"/>
      <c r="B152" s="10" t="s">
        <v>185</v>
      </c>
      <c r="C152" s="127" t="s">
        <v>186</v>
      </c>
      <c r="D152" s="127"/>
      <c r="E152" s="12">
        <f>SUM(E153)</f>
        <v>3340000</v>
      </c>
      <c r="F152" s="12">
        <f t="shared" si="21"/>
        <v>3420160</v>
      </c>
      <c r="G152" s="12">
        <f t="shared" si="21"/>
        <v>3502243.84</v>
      </c>
    </row>
    <row r="153" spans="1:7" ht="12">
      <c r="A153" s="31"/>
      <c r="B153" s="10" t="s">
        <v>187</v>
      </c>
      <c r="C153" s="127" t="s">
        <v>188</v>
      </c>
      <c r="D153" s="127"/>
      <c r="E153" s="12">
        <f>SUM(E154+E157)</f>
        <v>3340000</v>
      </c>
      <c r="F153" s="12">
        <f>SUM(F154+F157)</f>
        <v>3420160</v>
      </c>
      <c r="G153" s="12">
        <f>SUM(G154+G157)</f>
        <v>3502243.84</v>
      </c>
    </row>
    <row r="154" spans="1:7" s="13" customFormat="1" ht="12">
      <c r="A154" s="31"/>
      <c r="B154" s="10" t="s">
        <v>189</v>
      </c>
      <c r="C154" s="127" t="s">
        <v>190</v>
      </c>
      <c r="D154" s="127"/>
      <c r="E154" s="12">
        <f>SUM(E155:E156)</f>
        <v>3340000</v>
      </c>
      <c r="F154" s="12">
        <f>SUM(F155:F156)</f>
        <v>3420160</v>
      </c>
      <c r="G154" s="12">
        <f>SUM(G155:G156)</f>
        <v>3502243.84</v>
      </c>
    </row>
    <row r="155" spans="1:7" s="13" customFormat="1" ht="12">
      <c r="A155" s="26"/>
      <c r="B155" s="32" t="s">
        <v>194</v>
      </c>
      <c r="C155" s="123" t="s">
        <v>307</v>
      </c>
      <c r="D155" s="123"/>
      <c r="E155" s="16">
        <v>2670000</v>
      </c>
      <c r="F155" s="25">
        <f>SUM((E155*2.4)/100)+E155</f>
        <v>2734080</v>
      </c>
      <c r="G155" s="25">
        <f>SUM((F155*2.4)/100)+F155</f>
        <v>2799697.92</v>
      </c>
    </row>
    <row r="156" spans="1:7" s="13" customFormat="1" ht="13.5">
      <c r="A156" s="28"/>
      <c r="B156" s="32" t="s">
        <v>196</v>
      </c>
      <c r="C156" s="131" t="s">
        <v>308</v>
      </c>
      <c r="D156" s="123"/>
      <c r="E156" s="16">
        <v>670000</v>
      </c>
      <c r="F156" s="25">
        <f>SUM((E156*2.4)/100)+E156</f>
        <v>686080</v>
      </c>
      <c r="G156" s="25">
        <f>SUM((F156*2.4)/100)+F156</f>
        <v>702545.92</v>
      </c>
    </row>
    <row r="157" spans="1:7" s="30" customFormat="1" ht="13.5">
      <c r="A157" s="26"/>
      <c r="B157" s="10" t="s">
        <v>211</v>
      </c>
      <c r="C157" s="127" t="s">
        <v>212</v>
      </c>
      <c r="D157" s="127"/>
      <c r="E157" s="12">
        <f>SUM(E158)</f>
        <v>0</v>
      </c>
      <c r="F157" s="12">
        <f>SUM(F158)</f>
        <v>0</v>
      </c>
      <c r="G157" s="12">
        <f>SUM(G158)</f>
        <v>0</v>
      </c>
    </row>
    <row r="158" spans="1:7" ht="12">
      <c r="A158" s="31"/>
      <c r="B158" s="32" t="s">
        <v>214</v>
      </c>
      <c r="C158" s="131" t="s">
        <v>215</v>
      </c>
      <c r="D158" s="123"/>
      <c r="E158" s="16">
        <v>0</v>
      </c>
      <c r="F158" s="25">
        <v>0</v>
      </c>
      <c r="G158" s="25">
        <v>0</v>
      </c>
    </row>
    <row r="159" spans="1:7" ht="13.5">
      <c r="A159" s="31"/>
      <c r="B159" s="125" t="s">
        <v>242</v>
      </c>
      <c r="C159" s="125"/>
      <c r="D159" s="125"/>
      <c r="E159" s="29">
        <f aca="true" t="shared" si="22" ref="E159:G163">SUM(E160)</f>
        <v>5000</v>
      </c>
      <c r="F159" s="29">
        <f t="shared" si="22"/>
        <v>5120</v>
      </c>
      <c r="G159" s="29">
        <f t="shared" si="22"/>
        <v>5242.88</v>
      </c>
    </row>
    <row r="160" spans="1:7" s="13" customFormat="1" ht="12">
      <c r="A160" s="31"/>
      <c r="B160" s="126" t="s">
        <v>253</v>
      </c>
      <c r="C160" s="126"/>
      <c r="D160" s="126"/>
      <c r="E160" s="9">
        <f t="shared" si="22"/>
        <v>5000</v>
      </c>
      <c r="F160" s="9">
        <f t="shared" si="22"/>
        <v>5120</v>
      </c>
      <c r="G160" s="9">
        <f t="shared" si="22"/>
        <v>5242.88</v>
      </c>
    </row>
    <row r="161" spans="1:7" s="13" customFormat="1" ht="12">
      <c r="A161" s="26"/>
      <c r="B161" s="10" t="s">
        <v>76</v>
      </c>
      <c r="C161" s="127" t="s">
        <v>77</v>
      </c>
      <c r="D161" s="127"/>
      <c r="E161" s="12">
        <f>SUM(E162)</f>
        <v>5000</v>
      </c>
      <c r="F161" s="12">
        <f t="shared" si="22"/>
        <v>5120</v>
      </c>
      <c r="G161" s="12">
        <f t="shared" si="22"/>
        <v>5242.88</v>
      </c>
    </row>
    <row r="162" spans="1:7" s="13" customFormat="1" ht="13.5">
      <c r="A162" s="40"/>
      <c r="B162" s="10" t="s">
        <v>95</v>
      </c>
      <c r="C162" s="127" t="s">
        <v>96</v>
      </c>
      <c r="D162" s="127"/>
      <c r="E162" s="12">
        <f>SUM(E163)</f>
        <v>5000</v>
      </c>
      <c r="F162" s="12">
        <f t="shared" si="22"/>
        <v>5120</v>
      </c>
      <c r="G162" s="12">
        <f t="shared" si="22"/>
        <v>5242.88</v>
      </c>
    </row>
    <row r="163" spans="1:7" s="42" customFormat="1" ht="13.5">
      <c r="A163" s="26"/>
      <c r="B163" s="10" t="s">
        <v>139</v>
      </c>
      <c r="C163" s="127" t="s">
        <v>140</v>
      </c>
      <c r="D163" s="127"/>
      <c r="E163" s="12">
        <f>SUM(E164)</f>
        <v>5000</v>
      </c>
      <c r="F163" s="12">
        <f t="shared" si="22"/>
        <v>5120</v>
      </c>
      <c r="G163" s="12">
        <f t="shared" si="22"/>
        <v>5242.88</v>
      </c>
    </row>
    <row r="164" spans="1:7" ht="12">
      <c r="A164" s="31"/>
      <c r="B164" s="32" t="s">
        <v>145</v>
      </c>
      <c r="C164" s="123" t="s">
        <v>146</v>
      </c>
      <c r="D164" s="123"/>
      <c r="E164" s="16">
        <v>5000</v>
      </c>
      <c r="F164" s="25">
        <f>SUM((E164*2.4)/100)+E164</f>
        <v>5120</v>
      </c>
      <c r="G164" s="25">
        <f>SUM((F164*2.4)/100)+F164</f>
        <v>5242.88</v>
      </c>
    </row>
    <row r="165" spans="1:7" ht="12">
      <c r="A165" s="31"/>
      <c r="B165" s="124" t="s">
        <v>254</v>
      </c>
      <c r="C165" s="124"/>
      <c r="D165" s="124"/>
      <c r="E165" s="27">
        <f>SUM(E167+E174)</f>
        <v>130000</v>
      </c>
      <c r="F165" s="27">
        <f>SUM(F167+F174)</f>
        <v>133120</v>
      </c>
      <c r="G165" s="27">
        <f>SUM(G167+G174)</f>
        <v>136314.88</v>
      </c>
    </row>
    <row r="166" spans="1:7" s="13" customFormat="1" ht="13.5">
      <c r="A166" s="31"/>
      <c r="B166" s="125" t="s">
        <v>242</v>
      </c>
      <c r="C166" s="125"/>
      <c r="D166" s="125"/>
      <c r="E166" s="29">
        <f aca="true" t="shared" si="23" ref="E166:G169">SUM(E167)</f>
        <v>115000</v>
      </c>
      <c r="F166" s="29">
        <f t="shared" si="23"/>
        <v>117760</v>
      </c>
      <c r="G166" s="29">
        <f t="shared" si="23"/>
        <v>120586.24</v>
      </c>
    </row>
    <row r="167" spans="1:7" s="13" customFormat="1" ht="12">
      <c r="A167" s="26"/>
      <c r="B167" s="126" t="s">
        <v>255</v>
      </c>
      <c r="C167" s="126"/>
      <c r="D167" s="126"/>
      <c r="E167" s="9">
        <f t="shared" si="23"/>
        <v>115000</v>
      </c>
      <c r="F167" s="9">
        <f t="shared" si="23"/>
        <v>117760</v>
      </c>
      <c r="G167" s="9">
        <f t="shared" si="23"/>
        <v>120586.24</v>
      </c>
    </row>
    <row r="168" spans="1:7" s="13" customFormat="1" ht="13.5">
      <c r="A168" s="40"/>
      <c r="B168" s="10" t="s">
        <v>76</v>
      </c>
      <c r="C168" s="127" t="s">
        <v>77</v>
      </c>
      <c r="D168" s="127"/>
      <c r="E168" s="12">
        <f>SUM(E169)</f>
        <v>115000</v>
      </c>
      <c r="F168" s="12">
        <f t="shared" si="23"/>
        <v>117760</v>
      </c>
      <c r="G168" s="12">
        <f t="shared" si="23"/>
        <v>120586.24</v>
      </c>
    </row>
    <row r="169" spans="1:7" s="42" customFormat="1" ht="13.5">
      <c r="A169" s="26"/>
      <c r="B169" s="10" t="s">
        <v>95</v>
      </c>
      <c r="C169" s="127" t="s">
        <v>96</v>
      </c>
      <c r="D169" s="127"/>
      <c r="E169" s="12">
        <f>SUM(E170)</f>
        <v>115000</v>
      </c>
      <c r="F169" s="12">
        <f t="shared" si="23"/>
        <v>117760</v>
      </c>
      <c r="G169" s="12">
        <f t="shared" si="23"/>
        <v>120586.24</v>
      </c>
    </row>
    <row r="170" spans="1:7" ht="12">
      <c r="A170" s="31"/>
      <c r="B170" s="10" t="s">
        <v>119</v>
      </c>
      <c r="C170" s="127" t="s">
        <v>120</v>
      </c>
      <c r="D170" s="127"/>
      <c r="E170" s="12">
        <f>SUM(E171:E172)</f>
        <v>115000</v>
      </c>
      <c r="F170" s="12">
        <f>SUM(F171:F172)</f>
        <v>117760</v>
      </c>
      <c r="G170" s="12">
        <f>SUM(G171:G172)</f>
        <v>120586.24</v>
      </c>
    </row>
    <row r="171" spans="1:7" ht="12">
      <c r="A171" s="31"/>
      <c r="B171" s="32" t="s">
        <v>127</v>
      </c>
      <c r="C171" s="123" t="s">
        <v>128</v>
      </c>
      <c r="D171" s="123"/>
      <c r="E171" s="16">
        <v>110000</v>
      </c>
      <c r="F171" s="25">
        <f>SUM((E171*2.4)/100)+E171</f>
        <v>112640</v>
      </c>
      <c r="G171" s="25">
        <f>SUM((F171*2.4)/100)+F171</f>
        <v>115343.36</v>
      </c>
    </row>
    <row r="172" spans="1:7" s="13" customFormat="1" ht="12">
      <c r="A172" s="31"/>
      <c r="B172" s="32" t="s">
        <v>131</v>
      </c>
      <c r="C172" s="123" t="s">
        <v>132</v>
      </c>
      <c r="D172" s="123"/>
      <c r="E172" s="16">
        <v>5000</v>
      </c>
      <c r="F172" s="25">
        <f>SUM((E172*2.4)/100)+E172</f>
        <v>5120</v>
      </c>
      <c r="G172" s="25">
        <f>SUM((F172*2.4)/100)+F172</f>
        <v>5242.88</v>
      </c>
    </row>
    <row r="173" spans="1:7" s="13" customFormat="1" ht="13.5">
      <c r="A173" s="26"/>
      <c r="B173" s="132" t="s">
        <v>245</v>
      </c>
      <c r="C173" s="132"/>
      <c r="D173" s="132"/>
      <c r="E173" s="41">
        <f aca="true" t="shared" si="24" ref="E173:G174">SUM(E174)</f>
        <v>15000</v>
      </c>
      <c r="F173" s="41">
        <f t="shared" si="24"/>
        <v>15360</v>
      </c>
      <c r="G173" s="41">
        <f t="shared" si="24"/>
        <v>15728.64</v>
      </c>
    </row>
    <row r="174" spans="1:7" s="13" customFormat="1" ht="13.5">
      <c r="A174" s="40"/>
      <c r="B174" s="126" t="s">
        <v>256</v>
      </c>
      <c r="C174" s="126"/>
      <c r="D174" s="126"/>
      <c r="E174" s="9">
        <f t="shared" si="24"/>
        <v>15000</v>
      </c>
      <c r="F174" s="9">
        <f t="shared" si="24"/>
        <v>15360</v>
      </c>
      <c r="G174" s="9">
        <f t="shared" si="24"/>
        <v>15728.64</v>
      </c>
    </row>
    <row r="175" spans="1:7" s="42" customFormat="1" ht="13.5">
      <c r="A175" s="26"/>
      <c r="B175" s="10" t="s">
        <v>76</v>
      </c>
      <c r="C175" s="127" t="s">
        <v>77</v>
      </c>
      <c r="D175" s="127"/>
      <c r="E175" s="12">
        <f>SUM(E176+E179)</f>
        <v>15000</v>
      </c>
      <c r="F175" s="12">
        <f>SUM(F176+F179)</f>
        <v>15360</v>
      </c>
      <c r="G175" s="12">
        <f>SUM(G176+G179)</f>
        <v>15728.64</v>
      </c>
    </row>
    <row r="176" spans="1:7" ht="12">
      <c r="A176" s="31"/>
      <c r="B176" s="10" t="s">
        <v>95</v>
      </c>
      <c r="C176" s="127" t="s">
        <v>96</v>
      </c>
      <c r="D176" s="127"/>
      <c r="E176" s="12">
        <f aca="true" t="shared" si="25" ref="E176:G177">SUM(E177)</f>
        <v>10000</v>
      </c>
      <c r="F176" s="12">
        <f t="shared" si="25"/>
        <v>10240</v>
      </c>
      <c r="G176" s="12">
        <f t="shared" si="25"/>
        <v>10485.76</v>
      </c>
    </row>
    <row r="177" spans="1:7" ht="12">
      <c r="A177" s="31"/>
      <c r="B177" s="10" t="s">
        <v>119</v>
      </c>
      <c r="C177" s="127" t="s">
        <v>120</v>
      </c>
      <c r="D177" s="127"/>
      <c r="E177" s="12">
        <f t="shared" si="25"/>
        <v>10000</v>
      </c>
      <c r="F177" s="12">
        <f t="shared" si="25"/>
        <v>10240</v>
      </c>
      <c r="G177" s="12">
        <f t="shared" si="25"/>
        <v>10485.76</v>
      </c>
    </row>
    <row r="178" spans="1:7" s="13" customFormat="1" ht="12">
      <c r="A178" s="31"/>
      <c r="B178" s="32" t="s">
        <v>133</v>
      </c>
      <c r="C178" s="123" t="s">
        <v>134</v>
      </c>
      <c r="D178" s="123"/>
      <c r="E178" s="16">
        <v>10000</v>
      </c>
      <c r="F178" s="25">
        <f>SUM((E178*2.4)/100)+E178</f>
        <v>10240</v>
      </c>
      <c r="G178" s="25">
        <f>SUM((F178*2.4)/100)+F178</f>
        <v>10485.76</v>
      </c>
    </row>
    <row r="179" spans="1:7" s="13" customFormat="1" ht="12">
      <c r="A179" s="26"/>
      <c r="B179" s="10" t="s">
        <v>153</v>
      </c>
      <c r="C179" s="127" t="s">
        <v>154</v>
      </c>
      <c r="D179" s="127"/>
      <c r="E179" s="12">
        <f aca="true" t="shared" si="26" ref="E179:G180">SUM(E180)</f>
        <v>5000</v>
      </c>
      <c r="F179" s="12">
        <f t="shared" si="26"/>
        <v>5120</v>
      </c>
      <c r="G179" s="12">
        <f t="shared" si="26"/>
        <v>5242.88</v>
      </c>
    </row>
    <row r="180" spans="1:7" s="13" customFormat="1" ht="12">
      <c r="A180" s="26"/>
      <c r="B180" s="10" t="s">
        <v>155</v>
      </c>
      <c r="C180" s="127" t="s">
        <v>156</v>
      </c>
      <c r="D180" s="127"/>
      <c r="E180" s="12">
        <f t="shared" si="26"/>
        <v>5000</v>
      </c>
      <c r="F180" s="12">
        <f t="shared" si="26"/>
        <v>5120</v>
      </c>
      <c r="G180" s="12">
        <f t="shared" si="26"/>
        <v>5242.88</v>
      </c>
    </row>
    <row r="181" spans="1:7" ht="12">
      <c r="A181" s="31"/>
      <c r="B181" s="32" t="s">
        <v>161</v>
      </c>
      <c r="C181" s="123" t="s">
        <v>162</v>
      </c>
      <c r="D181" s="123"/>
      <c r="E181" s="16">
        <v>5000</v>
      </c>
      <c r="F181" s="25">
        <f>SUM((E181*2.4)/100)+E181</f>
        <v>5120</v>
      </c>
      <c r="G181" s="25">
        <f>SUM((F181*2.4)/100)+F181</f>
        <v>5242.88</v>
      </c>
    </row>
    <row r="182" spans="1:7" ht="12">
      <c r="A182" s="26"/>
      <c r="B182" s="124" t="s">
        <v>257</v>
      </c>
      <c r="C182" s="124"/>
      <c r="D182" s="124"/>
      <c r="E182" s="27">
        <f>SUM(E184+E190+E199)</f>
        <v>310000</v>
      </c>
      <c r="F182" s="27">
        <f>SUM(F184+F190+F199)</f>
        <v>317440</v>
      </c>
      <c r="G182" s="27">
        <f>SUM(G184+G190+G199)</f>
        <v>325058.56</v>
      </c>
    </row>
    <row r="183" spans="1:7" s="13" customFormat="1" ht="13.5">
      <c r="A183" s="28"/>
      <c r="B183" s="125" t="s">
        <v>258</v>
      </c>
      <c r="C183" s="125"/>
      <c r="D183" s="125"/>
      <c r="E183" s="29">
        <f aca="true" t="shared" si="27" ref="E183:G187">SUM(E184)</f>
        <v>20000</v>
      </c>
      <c r="F183" s="29">
        <f t="shared" si="27"/>
        <v>20480</v>
      </c>
      <c r="G183" s="29">
        <f t="shared" si="27"/>
        <v>20971.52</v>
      </c>
    </row>
    <row r="184" spans="1:7" s="30" customFormat="1" ht="13.5">
      <c r="A184" s="26"/>
      <c r="B184" s="126" t="s">
        <v>259</v>
      </c>
      <c r="C184" s="126"/>
      <c r="D184" s="126"/>
      <c r="E184" s="9">
        <f t="shared" si="27"/>
        <v>20000</v>
      </c>
      <c r="F184" s="9">
        <f t="shared" si="27"/>
        <v>20480</v>
      </c>
      <c r="G184" s="9">
        <f t="shared" si="27"/>
        <v>20971.52</v>
      </c>
    </row>
    <row r="185" spans="1:7" ht="12">
      <c r="A185" s="31"/>
      <c r="B185" s="10" t="s">
        <v>76</v>
      </c>
      <c r="C185" s="127" t="s">
        <v>77</v>
      </c>
      <c r="D185" s="127"/>
      <c r="E185" s="12">
        <f>SUM(E186)</f>
        <v>20000</v>
      </c>
      <c r="F185" s="12">
        <f t="shared" si="27"/>
        <v>20480</v>
      </c>
      <c r="G185" s="12">
        <f t="shared" si="27"/>
        <v>20971.52</v>
      </c>
    </row>
    <row r="186" spans="1:7" ht="12">
      <c r="A186" s="31"/>
      <c r="B186" s="10" t="s">
        <v>95</v>
      </c>
      <c r="C186" s="127" t="s">
        <v>96</v>
      </c>
      <c r="D186" s="127"/>
      <c r="E186" s="12">
        <f>SUM(E187)</f>
        <v>20000</v>
      </c>
      <c r="F186" s="12">
        <f t="shared" si="27"/>
        <v>20480</v>
      </c>
      <c r="G186" s="12">
        <f t="shared" si="27"/>
        <v>20971.52</v>
      </c>
    </row>
    <row r="187" spans="1:7" s="13" customFormat="1" ht="12">
      <c r="A187" s="31"/>
      <c r="B187" s="10" t="s">
        <v>139</v>
      </c>
      <c r="C187" s="127" t="s">
        <v>140</v>
      </c>
      <c r="D187" s="127"/>
      <c r="E187" s="12">
        <f>SUM(E188)</f>
        <v>20000</v>
      </c>
      <c r="F187" s="12">
        <f t="shared" si="27"/>
        <v>20480</v>
      </c>
      <c r="G187" s="12">
        <f t="shared" si="27"/>
        <v>20971.52</v>
      </c>
    </row>
    <row r="188" spans="1:7" s="13" customFormat="1" ht="12">
      <c r="A188" s="26"/>
      <c r="B188" s="32" t="s">
        <v>152</v>
      </c>
      <c r="C188" s="123" t="s">
        <v>140</v>
      </c>
      <c r="D188" s="123"/>
      <c r="E188" s="16">
        <v>20000</v>
      </c>
      <c r="F188" s="25">
        <f>SUM((E188*2.4)/100)+E188</f>
        <v>20480</v>
      </c>
      <c r="G188" s="25">
        <f>SUM((F188*2.4)/100)+F188</f>
        <v>20971.52</v>
      </c>
    </row>
    <row r="189" spans="1:7" s="13" customFormat="1" ht="13.5">
      <c r="A189" s="26"/>
      <c r="B189" s="125" t="s">
        <v>258</v>
      </c>
      <c r="C189" s="125"/>
      <c r="D189" s="125"/>
      <c r="E189" s="29">
        <f aca="true" t="shared" si="28" ref="E189:G190">SUM(E190)</f>
        <v>140000</v>
      </c>
      <c r="F189" s="29">
        <f t="shared" si="28"/>
        <v>143360</v>
      </c>
      <c r="G189" s="29">
        <f t="shared" si="28"/>
        <v>146800.64</v>
      </c>
    </row>
    <row r="190" spans="1:7" ht="13.5">
      <c r="A190" s="28"/>
      <c r="B190" s="126" t="s">
        <v>260</v>
      </c>
      <c r="C190" s="126"/>
      <c r="D190" s="126"/>
      <c r="E190" s="9">
        <f t="shared" si="28"/>
        <v>140000</v>
      </c>
      <c r="F190" s="9">
        <f t="shared" si="28"/>
        <v>143360</v>
      </c>
      <c r="G190" s="9">
        <f t="shared" si="28"/>
        <v>146800.64</v>
      </c>
    </row>
    <row r="191" spans="1:7" s="30" customFormat="1" ht="13.5">
      <c r="A191" s="26"/>
      <c r="B191" s="10" t="s">
        <v>76</v>
      </c>
      <c r="C191" s="127" t="s">
        <v>77</v>
      </c>
      <c r="D191" s="127"/>
      <c r="E191" s="12">
        <f>SUM(E192+E195)</f>
        <v>140000</v>
      </c>
      <c r="F191" s="12">
        <f>SUM(F192+F195)</f>
        <v>143360</v>
      </c>
      <c r="G191" s="12">
        <f>SUM(G192+G195)</f>
        <v>146800.64</v>
      </c>
    </row>
    <row r="192" spans="1:7" ht="12">
      <c r="A192" s="31"/>
      <c r="B192" s="10" t="s">
        <v>95</v>
      </c>
      <c r="C192" s="127" t="s">
        <v>96</v>
      </c>
      <c r="D192" s="127"/>
      <c r="E192" s="12">
        <f aca="true" t="shared" si="29" ref="E192:G193">SUM(E193)</f>
        <v>40000</v>
      </c>
      <c r="F192" s="12">
        <f t="shared" si="29"/>
        <v>40960</v>
      </c>
      <c r="G192" s="12">
        <f t="shared" si="29"/>
        <v>41943.04</v>
      </c>
    </row>
    <row r="193" spans="1:7" ht="12">
      <c r="A193" s="31"/>
      <c r="B193" s="10" t="s">
        <v>106</v>
      </c>
      <c r="C193" s="127" t="s">
        <v>107</v>
      </c>
      <c r="D193" s="127"/>
      <c r="E193" s="12">
        <f t="shared" si="29"/>
        <v>40000</v>
      </c>
      <c r="F193" s="12">
        <f t="shared" si="29"/>
        <v>40960</v>
      </c>
      <c r="G193" s="12">
        <f t="shared" si="29"/>
        <v>41943.04</v>
      </c>
    </row>
    <row r="194" spans="1:7" s="13" customFormat="1" ht="12">
      <c r="A194" s="31"/>
      <c r="B194" s="32" t="s">
        <v>113</v>
      </c>
      <c r="C194" s="123" t="s">
        <v>114</v>
      </c>
      <c r="D194" s="123"/>
      <c r="E194" s="16">
        <v>40000</v>
      </c>
      <c r="F194" s="25">
        <f>SUM((E194*2.4)/100)+E194</f>
        <v>40960</v>
      </c>
      <c r="G194" s="25">
        <f>SUM((F194*2.4)/100)+F194</f>
        <v>41943.04</v>
      </c>
    </row>
    <row r="195" spans="1:7" s="13" customFormat="1" ht="12">
      <c r="A195" s="26"/>
      <c r="B195" s="10" t="s">
        <v>178</v>
      </c>
      <c r="C195" s="127" t="s">
        <v>179</v>
      </c>
      <c r="D195" s="127"/>
      <c r="E195" s="12">
        <f aca="true" t="shared" si="30" ref="E195:G196">SUM(E196)</f>
        <v>100000</v>
      </c>
      <c r="F195" s="12">
        <f t="shared" si="30"/>
        <v>102400</v>
      </c>
      <c r="G195" s="12">
        <f t="shared" si="30"/>
        <v>104857.6</v>
      </c>
    </row>
    <row r="196" spans="1:7" s="13" customFormat="1" ht="12">
      <c r="A196" s="26"/>
      <c r="B196" s="10" t="s">
        <v>180</v>
      </c>
      <c r="C196" s="127" t="s">
        <v>181</v>
      </c>
      <c r="D196" s="127"/>
      <c r="E196" s="12">
        <f>SUM(E197)</f>
        <v>100000</v>
      </c>
      <c r="F196" s="12">
        <f t="shared" si="30"/>
        <v>102400</v>
      </c>
      <c r="G196" s="12">
        <f t="shared" si="30"/>
        <v>104857.6</v>
      </c>
    </row>
    <row r="197" spans="1:7" ht="13.5">
      <c r="A197" s="40"/>
      <c r="B197" s="32" t="s">
        <v>183</v>
      </c>
      <c r="C197" s="123" t="s">
        <v>184</v>
      </c>
      <c r="D197" s="123"/>
      <c r="E197" s="16">
        <v>100000</v>
      </c>
      <c r="F197" s="25">
        <f>SUM((E197*2.4)/100)+E197</f>
        <v>102400</v>
      </c>
      <c r="G197" s="25">
        <f>SUM((F197*2.4)/100)+F197</f>
        <v>104857.6</v>
      </c>
    </row>
    <row r="198" spans="1:7" ht="13.5">
      <c r="A198" s="40"/>
      <c r="B198" s="141" t="s">
        <v>258</v>
      </c>
      <c r="C198" s="142"/>
      <c r="D198" s="143"/>
      <c r="E198" s="41">
        <f>SUM(E199)</f>
        <v>150000</v>
      </c>
      <c r="F198" s="41">
        <f aca="true" t="shared" si="31" ref="F198:G202">SUM(F199)</f>
        <v>153600</v>
      </c>
      <c r="G198" s="41">
        <f t="shared" si="31"/>
        <v>157286.4</v>
      </c>
    </row>
    <row r="199" spans="1:7" ht="13.5">
      <c r="A199" s="40"/>
      <c r="B199" s="134" t="s">
        <v>309</v>
      </c>
      <c r="C199" s="135"/>
      <c r="D199" s="136"/>
      <c r="E199" s="47">
        <f>SUM(E200)</f>
        <v>150000</v>
      </c>
      <c r="F199" s="47">
        <f t="shared" si="31"/>
        <v>153600</v>
      </c>
      <c r="G199" s="47">
        <f t="shared" si="31"/>
        <v>157286.4</v>
      </c>
    </row>
    <row r="200" spans="1:7" s="13" customFormat="1" ht="13.5">
      <c r="A200" s="40"/>
      <c r="B200" s="10">
        <v>3</v>
      </c>
      <c r="C200" s="137" t="s">
        <v>77</v>
      </c>
      <c r="D200" s="138"/>
      <c r="E200" s="12">
        <f>SUM(E201)</f>
        <v>150000</v>
      </c>
      <c r="F200" s="12">
        <f t="shared" si="31"/>
        <v>153600</v>
      </c>
      <c r="G200" s="12">
        <f t="shared" si="31"/>
        <v>157286.4</v>
      </c>
    </row>
    <row r="201" spans="1:7" s="13" customFormat="1" ht="13.5">
      <c r="A201" s="40"/>
      <c r="B201" s="10">
        <v>38</v>
      </c>
      <c r="C201" s="137" t="s">
        <v>96</v>
      </c>
      <c r="D201" s="138"/>
      <c r="E201" s="12">
        <f>SUM(E202)</f>
        <v>150000</v>
      </c>
      <c r="F201" s="12">
        <f t="shared" si="31"/>
        <v>153600</v>
      </c>
      <c r="G201" s="12">
        <f t="shared" si="31"/>
        <v>157286.4</v>
      </c>
    </row>
    <row r="202" spans="1:7" s="13" customFormat="1" ht="13.5">
      <c r="A202" s="40"/>
      <c r="B202" s="10">
        <v>381</v>
      </c>
      <c r="C202" s="137" t="s">
        <v>181</v>
      </c>
      <c r="D202" s="138"/>
      <c r="E202" s="12">
        <f>SUM(E203)</f>
        <v>150000</v>
      </c>
      <c r="F202" s="12">
        <f t="shared" si="31"/>
        <v>153600</v>
      </c>
      <c r="G202" s="12">
        <f t="shared" si="31"/>
        <v>157286.4</v>
      </c>
    </row>
    <row r="203" spans="1:7" ht="13.5">
      <c r="A203" s="40"/>
      <c r="B203" s="32">
        <v>3812</v>
      </c>
      <c r="C203" s="139" t="s">
        <v>310</v>
      </c>
      <c r="D203" s="140"/>
      <c r="E203" s="16">
        <v>150000</v>
      </c>
      <c r="F203" s="25">
        <f>SUM((E203*2.4)/100)+E203</f>
        <v>153600</v>
      </c>
      <c r="G203" s="25">
        <f>SUM((F203*2.4)/100)+F203</f>
        <v>157286.4</v>
      </c>
    </row>
    <row r="204" spans="1:7" s="42" customFormat="1" ht="13.5">
      <c r="A204" s="26"/>
      <c r="B204" s="124" t="s">
        <v>261</v>
      </c>
      <c r="C204" s="124"/>
      <c r="D204" s="124"/>
      <c r="E204" s="27">
        <f>SUM(E206+E220)</f>
        <v>558000</v>
      </c>
      <c r="F204" s="27">
        <f>SUM(F206+F220)</f>
        <v>571392</v>
      </c>
      <c r="G204" s="27">
        <f>SUM(G206+G220)</f>
        <v>585105.408</v>
      </c>
    </row>
    <row r="205" spans="1:7" ht="13.5">
      <c r="A205" s="31"/>
      <c r="B205" s="125" t="s">
        <v>242</v>
      </c>
      <c r="C205" s="125"/>
      <c r="D205" s="125"/>
      <c r="E205" s="29">
        <f aca="true" t="shared" si="32" ref="E205:G207">SUM(E206)</f>
        <v>458000</v>
      </c>
      <c r="F205" s="29">
        <f t="shared" si="32"/>
        <v>468992</v>
      </c>
      <c r="G205" s="29">
        <f t="shared" si="32"/>
        <v>480247.808</v>
      </c>
    </row>
    <row r="206" spans="1:7" ht="12">
      <c r="A206" s="31"/>
      <c r="B206" s="126" t="s">
        <v>262</v>
      </c>
      <c r="C206" s="126"/>
      <c r="D206" s="126"/>
      <c r="E206" s="9">
        <f t="shared" si="32"/>
        <v>458000</v>
      </c>
      <c r="F206" s="9">
        <f t="shared" si="32"/>
        <v>468992</v>
      </c>
      <c r="G206" s="9">
        <f t="shared" si="32"/>
        <v>480247.808</v>
      </c>
    </row>
    <row r="207" spans="1:7" s="13" customFormat="1" ht="12">
      <c r="A207" s="31"/>
      <c r="B207" s="10" t="s">
        <v>76</v>
      </c>
      <c r="C207" s="127" t="s">
        <v>77</v>
      </c>
      <c r="D207" s="127"/>
      <c r="E207" s="12">
        <f>SUM(E208)</f>
        <v>458000</v>
      </c>
      <c r="F207" s="12">
        <f t="shared" si="32"/>
        <v>468992</v>
      </c>
      <c r="G207" s="12">
        <f t="shared" si="32"/>
        <v>480247.808</v>
      </c>
    </row>
    <row r="208" spans="1:7" s="13" customFormat="1" ht="12">
      <c r="A208" s="26"/>
      <c r="B208" s="10" t="s">
        <v>95</v>
      </c>
      <c r="C208" s="127" t="s">
        <v>96</v>
      </c>
      <c r="D208" s="127"/>
      <c r="E208" s="12">
        <f>SUM(E209+E214)</f>
        <v>458000</v>
      </c>
      <c r="F208" s="12">
        <f>SUM(F209+F214)</f>
        <v>468992</v>
      </c>
      <c r="G208" s="12">
        <f>SUM(G209+G214)</f>
        <v>480247.808</v>
      </c>
    </row>
    <row r="209" spans="1:7" s="13" customFormat="1" ht="12">
      <c r="A209" s="31"/>
      <c r="B209" s="10" t="s">
        <v>106</v>
      </c>
      <c r="C209" s="127" t="s">
        <v>107</v>
      </c>
      <c r="D209" s="127"/>
      <c r="E209" s="12">
        <f>SUM(E210:E213)</f>
        <v>52000</v>
      </c>
      <c r="F209" s="12">
        <f>SUM(F210:F213)</f>
        <v>53248</v>
      </c>
      <c r="G209" s="12">
        <f>SUM(G210:G213)</f>
        <v>54525.952</v>
      </c>
    </row>
    <row r="210" spans="1:7" ht="12">
      <c r="A210" s="31"/>
      <c r="B210" s="32" t="s">
        <v>111</v>
      </c>
      <c r="C210" s="123" t="s">
        <v>112</v>
      </c>
      <c r="D210" s="123"/>
      <c r="E210" s="16">
        <v>21000</v>
      </c>
      <c r="F210" s="25">
        <f aca="true" t="shared" si="33" ref="F210:G212">SUM((E210*2.4)/100)+E210</f>
        <v>21504</v>
      </c>
      <c r="G210" s="25">
        <f t="shared" si="33"/>
        <v>22020.096</v>
      </c>
    </row>
    <row r="211" spans="1:7" s="13" customFormat="1" ht="12">
      <c r="A211" s="26"/>
      <c r="B211" s="32" t="s">
        <v>113</v>
      </c>
      <c r="C211" s="123" t="s">
        <v>263</v>
      </c>
      <c r="D211" s="123"/>
      <c r="E211" s="16">
        <v>20000</v>
      </c>
      <c r="F211" s="25">
        <f t="shared" si="33"/>
        <v>20480</v>
      </c>
      <c r="G211" s="25">
        <f t="shared" si="33"/>
        <v>20971.52</v>
      </c>
    </row>
    <row r="212" spans="1:7" s="13" customFormat="1" ht="12">
      <c r="A212" s="26"/>
      <c r="B212" s="32" t="s">
        <v>115</v>
      </c>
      <c r="C212" s="123" t="s">
        <v>116</v>
      </c>
      <c r="D212" s="123"/>
      <c r="E212" s="16">
        <v>5000</v>
      </c>
      <c r="F212" s="25">
        <f t="shared" si="33"/>
        <v>5120</v>
      </c>
      <c r="G212" s="25">
        <f t="shared" si="33"/>
        <v>5242.88</v>
      </c>
    </row>
    <row r="213" spans="1:7" ht="13.5">
      <c r="A213" s="28"/>
      <c r="B213" s="32" t="s">
        <v>117</v>
      </c>
      <c r="C213" s="123" t="s">
        <v>118</v>
      </c>
      <c r="D213" s="123"/>
      <c r="E213" s="16">
        <v>6000</v>
      </c>
      <c r="F213" s="25">
        <f>SUM((E213*2.4)/100)+E213</f>
        <v>6144</v>
      </c>
      <c r="G213" s="25">
        <f>SUM((F213*2.4)/100)+F213</f>
        <v>6291.456</v>
      </c>
    </row>
    <row r="214" spans="1:7" s="30" customFormat="1" ht="13.5">
      <c r="A214" s="26"/>
      <c r="B214" s="10" t="s">
        <v>119</v>
      </c>
      <c r="C214" s="127" t="s">
        <v>120</v>
      </c>
      <c r="D214" s="127"/>
      <c r="E214" s="12">
        <f>SUM(E215:E218)</f>
        <v>406000</v>
      </c>
      <c r="F214" s="12">
        <f>SUM(F215:F218)</f>
        <v>415744</v>
      </c>
      <c r="G214" s="12">
        <f>SUM(G215:G218)</f>
        <v>425721.856</v>
      </c>
    </row>
    <row r="215" spans="1:7" ht="12">
      <c r="A215" s="31"/>
      <c r="B215" s="32" t="s">
        <v>123</v>
      </c>
      <c r="C215" s="123" t="s">
        <v>124</v>
      </c>
      <c r="D215" s="123"/>
      <c r="E215" s="16">
        <v>3000</v>
      </c>
      <c r="F215" s="25">
        <f aca="true" t="shared" si="34" ref="F215:G217">SUM((E215*2.4)/100)+E215</f>
        <v>3072</v>
      </c>
      <c r="G215" s="25">
        <f t="shared" si="34"/>
        <v>3145.728</v>
      </c>
    </row>
    <row r="216" spans="1:7" ht="12">
      <c r="A216" s="31"/>
      <c r="B216" s="32" t="s">
        <v>125</v>
      </c>
      <c r="C216" s="123" t="s">
        <v>126</v>
      </c>
      <c r="D216" s="123"/>
      <c r="E216" s="16">
        <v>3000</v>
      </c>
      <c r="F216" s="25">
        <f t="shared" si="34"/>
        <v>3072</v>
      </c>
      <c r="G216" s="25">
        <f t="shared" si="34"/>
        <v>3145.728</v>
      </c>
    </row>
    <row r="217" spans="1:7" s="13" customFormat="1" ht="12">
      <c r="A217" s="31"/>
      <c r="B217" s="32" t="s">
        <v>133</v>
      </c>
      <c r="C217" s="123" t="s">
        <v>134</v>
      </c>
      <c r="D217" s="123"/>
      <c r="E217" s="16">
        <v>300000</v>
      </c>
      <c r="F217" s="25">
        <f t="shared" si="34"/>
        <v>307200</v>
      </c>
      <c r="G217" s="25">
        <f t="shared" si="34"/>
        <v>314572.8</v>
      </c>
    </row>
    <row r="218" spans="1:7" s="13" customFormat="1" ht="12">
      <c r="A218" s="26"/>
      <c r="B218" s="32" t="s">
        <v>137</v>
      </c>
      <c r="C218" s="123" t="s">
        <v>138</v>
      </c>
      <c r="D218" s="123"/>
      <c r="E218" s="16">
        <v>100000</v>
      </c>
      <c r="F218" s="25">
        <f>SUM((E218*2.4)/100)+E218</f>
        <v>102400</v>
      </c>
      <c r="G218" s="25">
        <f>SUM((F218*2.4)/100)+F218</f>
        <v>104857.6</v>
      </c>
    </row>
    <row r="219" spans="1:7" s="13" customFormat="1" ht="13.5">
      <c r="A219" s="28"/>
      <c r="B219" s="125" t="s">
        <v>242</v>
      </c>
      <c r="C219" s="125"/>
      <c r="D219" s="125"/>
      <c r="E219" s="29">
        <f aca="true" t="shared" si="35" ref="E219:G222">SUM(E220)</f>
        <v>100000</v>
      </c>
      <c r="F219" s="29">
        <f t="shared" si="35"/>
        <v>102400</v>
      </c>
      <c r="G219" s="29">
        <f t="shared" si="35"/>
        <v>104857.6</v>
      </c>
    </row>
    <row r="220" spans="1:7" s="30" customFormat="1" ht="13.5">
      <c r="A220" s="26"/>
      <c r="B220" s="126" t="s">
        <v>264</v>
      </c>
      <c r="C220" s="126"/>
      <c r="D220" s="126"/>
      <c r="E220" s="9">
        <f t="shared" si="35"/>
        <v>100000</v>
      </c>
      <c r="F220" s="9">
        <f t="shared" si="35"/>
        <v>102400</v>
      </c>
      <c r="G220" s="9">
        <f t="shared" si="35"/>
        <v>104857.6</v>
      </c>
    </row>
    <row r="221" spans="1:7" ht="12">
      <c r="A221" s="31"/>
      <c r="B221" s="10" t="s">
        <v>185</v>
      </c>
      <c r="C221" s="127" t="s">
        <v>186</v>
      </c>
      <c r="D221" s="127"/>
      <c r="E221" s="12">
        <f>SUM(E222)</f>
        <v>100000</v>
      </c>
      <c r="F221" s="12">
        <f t="shared" si="35"/>
        <v>102400</v>
      </c>
      <c r="G221" s="12">
        <f t="shared" si="35"/>
        <v>104857.6</v>
      </c>
    </row>
    <row r="222" spans="1:7" ht="12">
      <c r="A222" s="31"/>
      <c r="B222" s="10" t="s">
        <v>187</v>
      </c>
      <c r="C222" s="127" t="s">
        <v>188</v>
      </c>
      <c r="D222" s="127"/>
      <c r="E222" s="12">
        <f>SUM(E223)</f>
        <v>100000</v>
      </c>
      <c r="F222" s="12">
        <f t="shared" si="35"/>
        <v>102400</v>
      </c>
      <c r="G222" s="12">
        <f t="shared" si="35"/>
        <v>104857.6</v>
      </c>
    </row>
    <row r="223" spans="1:7" s="13" customFormat="1" ht="12">
      <c r="A223" s="31"/>
      <c r="B223" s="10" t="s">
        <v>198</v>
      </c>
      <c r="C223" s="127" t="s">
        <v>199</v>
      </c>
      <c r="D223" s="127"/>
      <c r="E223" s="12">
        <f>SUM(E224:E226)</f>
        <v>100000</v>
      </c>
      <c r="F223" s="12">
        <f>SUM(F224:F226)</f>
        <v>102400</v>
      </c>
      <c r="G223" s="12">
        <f>SUM(G224:G226)</f>
        <v>104857.6</v>
      </c>
    </row>
    <row r="224" spans="1:7" s="13" customFormat="1" ht="12">
      <c r="A224" s="26"/>
      <c r="B224" s="32" t="s">
        <v>205</v>
      </c>
      <c r="C224" s="131" t="s">
        <v>206</v>
      </c>
      <c r="D224" s="123"/>
      <c r="E224" s="16">
        <v>100000</v>
      </c>
      <c r="F224" s="25">
        <f>SUM((E224*2.4)/100)+E224</f>
        <v>102400</v>
      </c>
      <c r="G224" s="25">
        <f>SUM((F224*2.4)/100)+F224</f>
        <v>104857.6</v>
      </c>
    </row>
    <row r="225" spans="1:7" s="13" customFormat="1" ht="12">
      <c r="A225" s="31"/>
      <c r="B225" s="32" t="s">
        <v>207</v>
      </c>
      <c r="C225" s="123" t="s">
        <v>208</v>
      </c>
      <c r="D225" s="123"/>
      <c r="E225" s="16">
        <v>0</v>
      </c>
      <c r="F225" s="25">
        <v>0</v>
      </c>
      <c r="G225" s="25">
        <v>0</v>
      </c>
    </row>
    <row r="226" spans="1:7" ht="12">
      <c r="A226" s="31"/>
      <c r="B226" s="32" t="s">
        <v>209</v>
      </c>
      <c r="C226" s="123" t="s">
        <v>210</v>
      </c>
      <c r="D226" s="123"/>
      <c r="E226" s="16">
        <v>0</v>
      </c>
      <c r="F226" s="25">
        <v>0</v>
      </c>
      <c r="G226" s="25">
        <v>0</v>
      </c>
    </row>
    <row r="227" spans="1:7" s="13" customFormat="1" ht="12">
      <c r="A227" s="26"/>
      <c r="B227" s="124" t="s">
        <v>265</v>
      </c>
      <c r="C227" s="124"/>
      <c r="D227" s="124"/>
      <c r="E227" s="27">
        <f>SUM(E229+E236+E248)</f>
        <v>170000</v>
      </c>
      <c r="F227" s="27">
        <f>SUM(F229+F236+F248)</f>
        <v>174080</v>
      </c>
      <c r="G227" s="27">
        <f>SUM(G229+G236+G248)</f>
        <v>178257.92</v>
      </c>
    </row>
    <row r="228" spans="1:7" s="13" customFormat="1" ht="13.5">
      <c r="A228" s="26"/>
      <c r="B228" s="125" t="s">
        <v>266</v>
      </c>
      <c r="C228" s="125"/>
      <c r="D228" s="125"/>
      <c r="E228" s="29">
        <f aca="true" t="shared" si="36" ref="E228:G231">SUM(E229)</f>
        <v>60000</v>
      </c>
      <c r="F228" s="29">
        <f t="shared" si="36"/>
        <v>61440</v>
      </c>
      <c r="G228" s="29">
        <f t="shared" si="36"/>
        <v>62914.560000000005</v>
      </c>
    </row>
    <row r="229" spans="1:7" ht="13.5">
      <c r="A229" s="28"/>
      <c r="B229" s="126" t="s">
        <v>267</v>
      </c>
      <c r="C229" s="126"/>
      <c r="D229" s="126"/>
      <c r="E229" s="9">
        <f t="shared" si="36"/>
        <v>60000</v>
      </c>
      <c r="F229" s="9">
        <f t="shared" si="36"/>
        <v>61440</v>
      </c>
      <c r="G229" s="9">
        <f t="shared" si="36"/>
        <v>62914.560000000005</v>
      </c>
    </row>
    <row r="230" spans="1:7" s="30" customFormat="1" ht="13.5">
      <c r="A230" s="26"/>
      <c r="B230" s="10" t="s">
        <v>76</v>
      </c>
      <c r="C230" s="127" t="s">
        <v>77</v>
      </c>
      <c r="D230" s="127"/>
      <c r="E230" s="12">
        <f>SUM(E231)</f>
        <v>60000</v>
      </c>
      <c r="F230" s="12">
        <f t="shared" si="36"/>
        <v>61440</v>
      </c>
      <c r="G230" s="12">
        <f t="shared" si="36"/>
        <v>62914.560000000005</v>
      </c>
    </row>
    <row r="231" spans="1:7" ht="12">
      <c r="A231" s="31"/>
      <c r="B231" s="10" t="s">
        <v>169</v>
      </c>
      <c r="C231" s="127" t="s">
        <v>170</v>
      </c>
      <c r="D231" s="127"/>
      <c r="E231" s="12">
        <f>SUM(E232)</f>
        <v>60000</v>
      </c>
      <c r="F231" s="12">
        <f t="shared" si="36"/>
        <v>61440</v>
      </c>
      <c r="G231" s="12">
        <f t="shared" si="36"/>
        <v>62914.560000000005</v>
      </c>
    </row>
    <row r="232" spans="1:7" ht="12">
      <c r="A232" s="31"/>
      <c r="B232" s="10" t="s">
        <v>171</v>
      </c>
      <c r="C232" s="127" t="s">
        <v>172</v>
      </c>
      <c r="D232" s="127"/>
      <c r="E232" s="12">
        <f>SUM(E233:E234)</f>
        <v>60000</v>
      </c>
      <c r="F232" s="12">
        <f>SUM(F233:F234)</f>
        <v>61440</v>
      </c>
      <c r="G232" s="12">
        <f>SUM(G233:G234)</f>
        <v>62914.560000000005</v>
      </c>
    </row>
    <row r="233" spans="1:7" s="13" customFormat="1" ht="12">
      <c r="A233" s="31"/>
      <c r="B233" s="32" t="s">
        <v>174</v>
      </c>
      <c r="C233" s="123" t="s">
        <v>175</v>
      </c>
      <c r="D233" s="123"/>
      <c r="E233" s="16">
        <v>50000</v>
      </c>
      <c r="F233" s="25">
        <f>SUM((E233*2.4)/100)+E233</f>
        <v>51200</v>
      </c>
      <c r="G233" s="25">
        <f>SUM((F233*2.4)/100)+F233</f>
        <v>52428.8</v>
      </c>
    </row>
    <row r="234" spans="1:7" s="13" customFormat="1" ht="12">
      <c r="A234" s="26"/>
      <c r="B234" s="32" t="s">
        <v>176</v>
      </c>
      <c r="C234" s="123" t="s">
        <v>177</v>
      </c>
      <c r="D234" s="123"/>
      <c r="E234" s="16">
        <v>10000</v>
      </c>
      <c r="F234" s="25">
        <f>SUM((E234*2.4)/100)+E234</f>
        <v>10240</v>
      </c>
      <c r="G234" s="25">
        <f>SUM((F234*2.4)/100)+F234</f>
        <v>10485.76</v>
      </c>
    </row>
    <row r="235" spans="1:7" s="13" customFormat="1" ht="13.5">
      <c r="A235" s="26"/>
      <c r="B235" s="125" t="s">
        <v>266</v>
      </c>
      <c r="C235" s="125"/>
      <c r="D235" s="125"/>
      <c r="E235" s="29">
        <f aca="true" t="shared" si="37" ref="E235:G236">SUM(E236)</f>
        <v>100000</v>
      </c>
      <c r="F235" s="29">
        <f t="shared" si="37"/>
        <v>102400</v>
      </c>
      <c r="G235" s="29">
        <f t="shared" si="37"/>
        <v>104857.6</v>
      </c>
    </row>
    <row r="236" spans="1:7" ht="12">
      <c r="A236" s="26"/>
      <c r="B236" s="126" t="s">
        <v>268</v>
      </c>
      <c r="C236" s="126"/>
      <c r="D236" s="126"/>
      <c r="E236" s="9">
        <f t="shared" si="37"/>
        <v>100000</v>
      </c>
      <c r="F236" s="9">
        <f t="shared" si="37"/>
        <v>102400</v>
      </c>
      <c r="G236" s="9">
        <f t="shared" si="37"/>
        <v>104857.6</v>
      </c>
    </row>
    <row r="237" spans="1:7" ht="12">
      <c r="A237" s="26"/>
      <c r="B237" s="10" t="s">
        <v>76</v>
      </c>
      <c r="C237" s="127" t="s">
        <v>77</v>
      </c>
      <c r="D237" s="127"/>
      <c r="E237" s="12">
        <f>SUM(E238+E244)</f>
        <v>100000</v>
      </c>
      <c r="F237" s="12">
        <f>SUM(F238+F244)</f>
        <v>102400</v>
      </c>
      <c r="G237" s="12">
        <f>SUM(G238+G244)</f>
        <v>104857.6</v>
      </c>
    </row>
    <row r="238" spans="1:7" ht="12">
      <c r="A238" s="31"/>
      <c r="B238" s="10" t="s">
        <v>78</v>
      </c>
      <c r="C238" s="127" t="s">
        <v>79</v>
      </c>
      <c r="D238" s="127"/>
      <c r="E238" s="12">
        <f>SUM(E239+E241)</f>
        <v>0</v>
      </c>
      <c r="F238" s="12">
        <f>SUM(F239+F241)</f>
        <v>0</v>
      </c>
      <c r="G238" s="12">
        <f>SUM(G239+G241)</f>
        <v>0</v>
      </c>
    </row>
    <row r="239" spans="1:7" ht="12">
      <c r="A239" s="26"/>
      <c r="B239" s="10" t="s">
        <v>81</v>
      </c>
      <c r="C239" s="127" t="s">
        <v>82</v>
      </c>
      <c r="D239" s="127"/>
      <c r="E239" s="12">
        <f>SUM(E240)</f>
        <v>0</v>
      </c>
      <c r="F239" s="12">
        <f>SUM(F240)</f>
        <v>0</v>
      </c>
      <c r="G239" s="12">
        <f>SUM(G240)</f>
        <v>0</v>
      </c>
    </row>
    <row r="240" spans="1:7" s="13" customFormat="1" ht="12">
      <c r="A240" s="26"/>
      <c r="B240" s="32" t="s">
        <v>83</v>
      </c>
      <c r="C240" s="123" t="s">
        <v>84</v>
      </c>
      <c r="D240" s="123"/>
      <c r="E240" s="16">
        <v>0</v>
      </c>
      <c r="F240" s="25">
        <v>0</v>
      </c>
      <c r="G240" s="25">
        <v>0</v>
      </c>
    </row>
    <row r="241" spans="1:7" ht="12">
      <c r="A241" s="26"/>
      <c r="B241" s="10" t="s">
        <v>89</v>
      </c>
      <c r="C241" s="127" t="s">
        <v>90</v>
      </c>
      <c r="D241" s="127"/>
      <c r="E241" s="12">
        <f>SUM(E242:E243)</f>
        <v>0</v>
      </c>
      <c r="F241" s="12">
        <f>SUM(F242:F243)</f>
        <v>0</v>
      </c>
      <c r="G241" s="12">
        <f>SUM(G242:G243)</f>
        <v>0</v>
      </c>
    </row>
    <row r="242" spans="1:7" ht="12">
      <c r="A242" s="26"/>
      <c r="B242" s="32" t="s">
        <v>91</v>
      </c>
      <c r="C242" s="123" t="s">
        <v>92</v>
      </c>
      <c r="D242" s="123"/>
      <c r="E242" s="16">
        <v>0</v>
      </c>
      <c r="F242" s="25">
        <v>0</v>
      </c>
      <c r="G242" s="25">
        <v>0</v>
      </c>
    </row>
    <row r="243" spans="1:7" ht="13.5">
      <c r="A243" s="28"/>
      <c r="B243" s="32" t="s">
        <v>93</v>
      </c>
      <c r="C243" s="123" t="s">
        <v>94</v>
      </c>
      <c r="D243" s="123"/>
      <c r="E243" s="16">
        <v>0</v>
      </c>
      <c r="F243" s="25">
        <v>0</v>
      </c>
      <c r="G243" s="25">
        <v>0</v>
      </c>
    </row>
    <row r="244" spans="1:7" s="30" customFormat="1" ht="13.5">
      <c r="A244" s="26"/>
      <c r="B244" s="10" t="s">
        <v>169</v>
      </c>
      <c r="C244" s="127" t="s">
        <v>170</v>
      </c>
      <c r="D244" s="127"/>
      <c r="E244" s="12">
        <f aca="true" t="shared" si="38" ref="E244:G245">SUM(E245)</f>
        <v>100000</v>
      </c>
      <c r="F244" s="12">
        <f t="shared" si="38"/>
        <v>102400</v>
      </c>
      <c r="G244" s="12">
        <f t="shared" si="38"/>
        <v>104857.6</v>
      </c>
    </row>
    <row r="245" spans="1:7" ht="12">
      <c r="A245" s="31"/>
      <c r="B245" s="10" t="s">
        <v>171</v>
      </c>
      <c r="C245" s="127" t="s">
        <v>172</v>
      </c>
      <c r="D245" s="127"/>
      <c r="E245" s="12">
        <f t="shared" si="38"/>
        <v>100000</v>
      </c>
      <c r="F245" s="12">
        <f t="shared" si="38"/>
        <v>102400</v>
      </c>
      <c r="G245" s="12">
        <f t="shared" si="38"/>
        <v>104857.6</v>
      </c>
    </row>
    <row r="246" spans="1:7" ht="12">
      <c r="A246" s="31"/>
      <c r="B246" s="32" t="s">
        <v>174</v>
      </c>
      <c r="C246" s="123" t="s">
        <v>175</v>
      </c>
      <c r="D246" s="123"/>
      <c r="E246" s="16">
        <v>100000</v>
      </c>
      <c r="F246" s="25">
        <f>SUM((E246*2.4)/100)+E246</f>
        <v>102400</v>
      </c>
      <c r="G246" s="25">
        <f>SUM((F246*2.4)/100)+F246</f>
        <v>104857.6</v>
      </c>
    </row>
    <row r="247" spans="1:7" s="13" customFormat="1" ht="13.5">
      <c r="A247" s="31"/>
      <c r="B247" s="125" t="s">
        <v>266</v>
      </c>
      <c r="C247" s="125"/>
      <c r="D247" s="125"/>
      <c r="E247" s="29">
        <f aca="true" t="shared" si="39" ref="E247:G251">SUM(E248)</f>
        <v>10000</v>
      </c>
      <c r="F247" s="29">
        <f>SUM(F248)</f>
        <v>10240</v>
      </c>
      <c r="G247" s="29">
        <f t="shared" si="39"/>
        <v>10485.76</v>
      </c>
    </row>
    <row r="248" spans="1:7" s="13" customFormat="1" ht="12">
      <c r="A248" s="26"/>
      <c r="B248" s="126" t="s">
        <v>269</v>
      </c>
      <c r="C248" s="126"/>
      <c r="D248" s="126"/>
      <c r="E248" s="9">
        <f t="shared" si="39"/>
        <v>10000</v>
      </c>
      <c r="F248" s="9">
        <f t="shared" si="39"/>
        <v>10240</v>
      </c>
      <c r="G248" s="9">
        <f t="shared" si="39"/>
        <v>10485.76</v>
      </c>
    </row>
    <row r="249" spans="1:7" s="13" customFormat="1" ht="12">
      <c r="A249" s="26"/>
      <c r="B249" s="10" t="s">
        <v>76</v>
      </c>
      <c r="C249" s="127" t="s">
        <v>77</v>
      </c>
      <c r="D249" s="127"/>
      <c r="E249" s="12">
        <f>SUM(E250)</f>
        <v>10000</v>
      </c>
      <c r="F249" s="12">
        <f t="shared" si="39"/>
        <v>10240</v>
      </c>
      <c r="G249" s="12">
        <f t="shared" si="39"/>
        <v>10485.76</v>
      </c>
    </row>
    <row r="250" spans="1:7" ht="12">
      <c r="A250" s="26"/>
      <c r="B250" s="10" t="s">
        <v>178</v>
      </c>
      <c r="C250" s="127" t="s">
        <v>179</v>
      </c>
      <c r="D250" s="127"/>
      <c r="E250" s="12">
        <f>SUM(E251)</f>
        <v>10000</v>
      </c>
      <c r="F250" s="12">
        <f t="shared" si="39"/>
        <v>10240</v>
      </c>
      <c r="G250" s="12">
        <f t="shared" si="39"/>
        <v>10485.76</v>
      </c>
    </row>
    <row r="251" spans="1:7" ht="12">
      <c r="A251" s="26"/>
      <c r="B251" s="10" t="s">
        <v>180</v>
      </c>
      <c r="C251" s="127" t="s">
        <v>181</v>
      </c>
      <c r="D251" s="127"/>
      <c r="E251" s="12">
        <f>SUM(E252)</f>
        <v>10000</v>
      </c>
      <c r="F251" s="12">
        <f t="shared" si="39"/>
        <v>10240</v>
      </c>
      <c r="G251" s="12">
        <f t="shared" si="39"/>
        <v>10485.76</v>
      </c>
    </row>
    <row r="252" spans="1:7" ht="13.5">
      <c r="A252" s="28"/>
      <c r="B252" s="32" t="s">
        <v>183</v>
      </c>
      <c r="C252" s="123" t="s">
        <v>184</v>
      </c>
      <c r="D252" s="123"/>
      <c r="E252" s="16">
        <v>10000</v>
      </c>
      <c r="F252" s="25">
        <f>SUM((E252*2.4)/100)+E252</f>
        <v>10240</v>
      </c>
      <c r="G252" s="25">
        <f>SUM((F252*2.4)/100)+F252</f>
        <v>10485.76</v>
      </c>
    </row>
    <row r="253" spans="1:7" s="30" customFormat="1" ht="13.5">
      <c r="A253" s="26"/>
      <c r="B253" s="124" t="s">
        <v>270</v>
      </c>
      <c r="C253" s="124"/>
      <c r="D253" s="124"/>
      <c r="E253" s="27">
        <f>SUM(E255+E275)</f>
        <v>365000</v>
      </c>
      <c r="F253" s="27">
        <f>SUM(F255+F275)</f>
        <v>373760</v>
      </c>
      <c r="G253" s="27">
        <f>SUM(G255+G275)</f>
        <v>382730.24000000005</v>
      </c>
    </row>
    <row r="254" spans="1:7" ht="13.5">
      <c r="A254" s="31"/>
      <c r="B254" s="125" t="s">
        <v>271</v>
      </c>
      <c r="C254" s="125"/>
      <c r="D254" s="125"/>
      <c r="E254" s="29">
        <f aca="true" t="shared" si="40" ref="E254:G255">SUM(E255)</f>
        <v>315000</v>
      </c>
      <c r="F254" s="29">
        <f t="shared" si="40"/>
        <v>322560</v>
      </c>
      <c r="G254" s="29">
        <f t="shared" si="40"/>
        <v>330301.44000000006</v>
      </c>
    </row>
    <row r="255" spans="1:7" ht="12">
      <c r="A255" s="31"/>
      <c r="B255" s="126" t="s">
        <v>272</v>
      </c>
      <c r="C255" s="126"/>
      <c r="D255" s="126"/>
      <c r="E255" s="9">
        <f t="shared" si="40"/>
        <v>315000</v>
      </c>
      <c r="F255" s="9">
        <f t="shared" si="40"/>
        <v>322560</v>
      </c>
      <c r="G255" s="9">
        <f t="shared" si="40"/>
        <v>330301.44000000006</v>
      </c>
    </row>
    <row r="256" spans="1:7" s="13" customFormat="1" ht="12">
      <c r="A256" s="31"/>
      <c r="B256" s="10" t="s">
        <v>76</v>
      </c>
      <c r="C256" s="127" t="s">
        <v>77</v>
      </c>
      <c r="D256" s="127"/>
      <c r="E256" s="12">
        <f>SUM(E257+E268+E271)</f>
        <v>315000</v>
      </c>
      <c r="F256" s="12">
        <f>SUM(F257+F268+F271)</f>
        <v>322560</v>
      </c>
      <c r="G256" s="12">
        <f>SUM(G257+G268+G271)</f>
        <v>330301.44000000006</v>
      </c>
    </row>
    <row r="257" spans="1:7" s="13" customFormat="1" ht="12">
      <c r="A257" s="26"/>
      <c r="B257" s="10" t="s">
        <v>95</v>
      </c>
      <c r="C257" s="127" t="s">
        <v>96</v>
      </c>
      <c r="D257" s="127"/>
      <c r="E257" s="12">
        <f>SUM(E258+E261+E266)</f>
        <v>205000</v>
      </c>
      <c r="F257" s="12">
        <f>SUM(F258+F261+F266)</f>
        <v>209920</v>
      </c>
      <c r="G257" s="12">
        <f>SUM(G258+G261+G266)</f>
        <v>214958.08000000002</v>
      </c>
    </row>
    <row r="258" spans="1:7" s="13" customFormat="1" ht="12">
      <c r="A258" s="26"/>
      <c r="B258" s="10" t="s">
        <v>106</v>
      </c>
      <c r="C258" s="127" t="s">
        <v>107</v>
      </c>
      <c r="D258" s="127"/>
      <c r="E258" s="12">
        <f>SUM(E259:E260)</f>
        <v>150000</v>
      </c>
      <c r="F258" s="12">
        <f>SUM(F259:F260)</f>
        <v>153600</v>
      </c>
      <c r="G258" s="12">
        <f>SUM(G259:G260)</f>
        <v>157286.40000000002</v>
      </c>
    </row>
    <row r="259" spans="1:7" ht="13.5">
      <c r="A259" s="28"/>
      <c r="B259" s="32" t="s">
        <v>111</v>
      </c>
      <c r="C259" s="123" t="s">
        <v>112</v>
      </c>
      <c r="D259" s="123"/>
      <c r="E259" s="16">
        <v>50000</v>
      </c>
      <c r="F259" s="25">
        <f>SUM((E259*2.4)/100)+E259</f>
        <v>51200</v>
      </c>
      <c r="G259" s="25">
        <f>SUM((F259*2.4)/100)+F259</f>
        <v>52428.8</v>
      </c>
    </row>
    <row r="260" spans="1:7" s="30" customFormat="1" ht="13.5">
      <c r="A260" s="26"/>
      <c r="B260" s="32" t="s">
        <v>113</v>
      </c>
      <c r="C260" s="123" t="s">
        <v>114</v>
      </c>
      <c r="D260" s="123"/>
      <c r="E260" s="16">
        <v>100000</v>
      </c>
      <c r="F260" s="25">
        <f>SUM((E260*2.4)/100)+E260</f>
        <v>102400</v>
      </c>
      <c r="G260" s="25">
        <f>SUM((F260*2.4)/100)+F260</f>
        <v>104857.6</v>
      </c>
    </row>
    <row r="261" spans="1:7" ht="12">
      <c r="A261" s="31"/>
      <c r="B261" s="10" t="s">
        <v>119</v>
      </c>
      <c r="C261" s="127" t="s">
        <v>120</v>
      </c>
      <c r="D261" s="127"/>
      <c r="E261" s="12">
        <f>SUM(E262:E265)</f>
        <v>45000</v>
      </c>
      <c r="F261" s="12">
        <f>SUM(F262:F265)</f>
        <v>46080</v>
      </c>
      <c r="G261" s="12">
        <f>SUM(G262:G265)</f>
        <v>47185.92</v>
      </c>
    </row>
    <row r="262" spans="1:7" ht="12">
      <c r="A262" s="31"/>
      <c r="B262" s="32" t="s">
        <v>121</v>
      </c>
      <c r="C262" s="123" t="s">
        <v>122</v>
      </c>
      <c r="D262" s="123"/>
      <c r="E262" s="16">
        <v>10000</v>
      </c>
      <c r="F262" s="25">
        <f aca="true" t="shared" si="41" ref="F262:G264">SUM((E262*2.4)/100)+E262</f>
        <v>10240</v>
      </c>
      <c r="G262" s="25">
        <f t="shared" si="41"/>
        <v>10485.76</v>
      </c>
    </row>
    <row r="263" spans="1:7" s="13" customFormat="1" ht="12">
      <c r="A263" s="31"/>
      <c r="B263" s="32" t="s">
        <v>123</v>
      </c>
      <c r="C263" s="123" t="s">
        <v>124</v>
      </c>
      <c r="D263" s="123"/>
      <c r="E263" s="16">
        <v>10000</v>
      </c>
      <c r="F263" s="25">
        <f t="shared" si="41"/>
        <v>10240</v>
      </c>
      <c r="G263" s="25">
        <f t="shared" si="41"/>
        <v>10485.76</v>
      </c>
    </row>
    <row r="264" spans="1:7" s="13" customFormat="1" ht="12">
      <c r="A264" s="26"/>
      <c r="B264" s="32" t="s">
        <v>127</v>
      </c>
      <c r="C264" s="123" t="s">
        <v>128</v>
      </c>
      <c r="D264" s="123"/>
      <c r="E264" s="16">
        <v>5000</v>
      </c>
      <c r="F264" s="25">
        <f t="shared" si="41"/>
        <v>5120</v>
      </c>
      <c r="G264" s="25">
        <f t="shared" si="41"/>
        <v>5242.88</v>
      </c>
    </row>
    <row r="265" spans="1:7" s="13" customFormat="1" ht="12">
      <c r="A265" s="31"/>
      <c r="B265" s="32" t="s">
        <v>129</v>
      </c>
      <c r="C265" s="123" t="s">
        <v>130</v>
      </c>
      <c r="D265" s="123"/>
      <c r="E265" s="16">
        <v>20000</v>
      </c>
      <c r="F265" s="25">
        <f>SUM((E265*2.4)/100)+E265</f>
        <v>20480</v>
      </c>
      <c r="G265" s="25">
        <f>SUM((F265*2.4)/100)+F265</f>
        <v>20971.52</v>
      </c>
    </row>
    <row r="266" spans="1:7" ht="12">
      <c r="A266" s="26"/>
      <c r="B266" s="10" t="s">
        <v>139</v>
      </c>
      <c r="C266" s="127" t="s">
        <v>140</v>
      </c>
      <c r="D266" s="127"/>
      <c r="E266" s="12">
        <f>SUM(E267)</f>
        <v>10000</v>
      </c>
      <c r="F266" s="12">
        <f>SUM(F267)</f>
        <v>10240</v>
      </c>
      <c r="G266" s="12">
        <f>SUM(G267)</f>
        <v>10485.76</v>
      </c>
    </row>
    <row r="267" spans="1:7" s="13" customFormat="1" ht="12">
      <c r="A267" s="26"/>
      <c r="B267" s="32" t="s">
        <v>145</v>
      </c>
      <c r="C267" s="123" t="s">
        <v>146</v>
      </c>
      <c r="D267" s="123"/>
      <c r="E267" s="16">
        <v>10000</v>
      </c>
      <c r="F267" s="25">
        <f>SUM((E267*2.4)/100)+E267</f>
        <v>10240</v>
      </c>
      <c r="G267" s="25">
        <f>SUM((F267*2.4)/100)+F267</f>
        <v>10485.76</v>
      </c>
    </row>
    <row r="268" spans="1:7" ht="12">
      <c r="A268" s="31"/>
      <c r="B268" s="10" t="s">
        <v>153</v>
      </c>
      <c r="C268" s="127" t="s">
        <v>154</v>
      </c>
      <c r="D268" s="127"/>
      <c r="E268" s="12">
        <f aca="true" t="shared" si="42" ref="E268:G269">SUM(E269)</f>
        <v>10000</v>
      </c>
      <c r="F268" s="12">
        <f t="shared" si="42"/>
        <v>10240</v>
      </c>
      <c r="G268" s="12">
        <f t="shared" si="42"/>
        <v>10485.76</v>
      </c>
    </row>
    <row r="269" spans="1:7" ht="12">
      <c r="A269" s="31"/>
      <c r="B269" s="10" t="s">
        <v>155</v>
      </c>
      <c r="C269" s="127" t="s">
        <v>156</v>
      </c>
      <c r="D269" s="127"/>
      <c r="E269" s="12">
        <f t="shared" si="42"/>
        <v>10000</v>
      </c>
      <c r="F269" s="12">
        <f t="shared" si="42"/>
        <v>10240</v>
      </c>
      <c r="G269" s="12">
        <f t="shared" si="42"/>
        <v>10485.76</v>
      </c>
    </row>
    <row r="270" spans="1:7" s="13" customFormat="1" ht="12">
      <c r="A270" s="26"/>
      <c r="B270" s="32" t="s">
        <v>161</v>
      </c>
      <c r="C270" s="123" t="s">
        <v>162</v>
      </c>
      <c r="D270" s="123"/>
      <c r="E270" s="16">
        <v>10000</v>
      </c>
      <c r="F270" s="25">
        <f>SUM((E270*2.4)/100)+E270</f>
        <v>10240</v>
      </c>
      <c r="G270" s="25">
        <f>SUM((F270*2.4)/100)+F270</f>
        <v>10485.76</v>
      </c>
    </row>
    <row r="271" spans="1:7" s="13" customFormat="1" ht="13.5">
      <c r="A271" s="28"/>
      <c r="B271" s="10" t="s">
        <v>178</v>
      </c>
      <c r="C271" s="127" t="s">
        <v>179</v>
      </c>
      <c r="D271" s="127"/>
      <c r="E271" s="12">
        <f aca="true" t="shared" si="43" ref="E271:G272">SUM(E272)</f>
        <v>100000</v>
      </c>
      <c r="F271" s="12">
        <f t="shared" si="43"/>
        <v>102400</v>
      </c>
      <c r="G271" s="12">
        <f t="shared" si="43"/>
        <v>104857.6</v>
      </c>
    </row>
    <row r="272" spans="1:7" s="30" customFormat="1" ht="13.5">
      <c r="A272" s="26"/>
      <c r="B272" s="10" t="s">
        <v>180</v>
      </c>
      <c r="C272" s="127" t="s">
        <v>181</v>
      </c>
      <c r="D272" s="127"/>
      <c r="E272" s="12">
        <f t="shared" si="43"/>
        <v>100000</v>
      </c>
      <c r="F272" s="12">
        <f t="shared" si="43"/>
        <v>102400</v>
      </c>
      <c r="G272" s="12">
        <f t="shared" si="43"/>
        <v>104857.6</v>
      </c>
    </row>
    <row r="273" spans="1:7" ht="12">
      <c r="A273" s="31"/>
      <c r="B273" s="32" t="s">
        <v>183</v>
      </c>
      <c r="C273" s="123" t="s">
        <v>184</v>
      </c>
      <c r="D273" s="123"/>
      <c r="E273" s="16">
        <v>100000</v>
      </c>
      <c r="F273" s="25">
        <f>SUM((E273*2.4)/100)+E273</f>
        <v>102400</v>
      </c>
      <c r="G273" s="25">
        <f>SUM((F273*2.4)/100)+F273</f>
        <v>104857.6</v>
      </c>
    </row>
    <row r="274" spans="1:7" ht="13.5">
      <c r="A274" s="31"/>
      <c r="B274" s="125" t="s">
        <v>271</v>
      </c>
      <c r="C274" s="125"/>
      <c r="D274" s="125"/>
      <c r="E274" s="29">
        <f aca="true" t="shared" si="44" ref="E274:G278">SUM(E275)</f>
        <v>50000</v>
      </c>
      <c r="F274" s="29">
        <f t="shared" si="44"/>
        <v>51200</v>
      </c>
      <c r="G274" s="29">
        <f t="shared" si="44"/>
        <v>52428.8</v>
      </c>
    </row>
    <row r="275" spans="1:7" s="13" customFormat="1" ht="12">
      <c r="A275" s="31"/>
      <c r="B275" s="126" t="s">
        <v>273</v>
      </c>
      <c r="C275" s="126"/>
      <c r="D275" s="126"/>
      <c r="E275" s="9">
        <f t="shared" si="44"/>
        <v>50000</v>
      </c>
      <c r="F275" s="9">
        <f t="shared" si="44"/>
        <v>51200</v>
      </c>
      <c r="G275" s="9">
        <f t="shared" si="44"/>
        <v>52428.8</v>
      </c>
    </row>
    <row r="276" spans="1:7" s="13" customFormat="1" ht="12">
      <c r="A276" s="26"/>
      <c r="B276" s="10" t="s">
        <v>185</v>
      </c>
      <c r="C276" s="127" t="s">
        <v>186</v>
      </c>
      <c r="D276" s="127"/>
      <c r="E276" s="12">
        <f>SUM(E277)</f>
        <v>50000</v>
      </c>
      <c r="F276" s="12">
        <f t="shared" si="44"/>
        <v>51200</v>
      </c>
      <c r="G276" s="12">
        <f t="shared" si="44"/>
        <v>52428.8</v>
      </c>
    </row>
    <row r="277" spans="1:7" s="13" customFormat="1" ht="12">
      <c r="A277" s="26"/>
      <c r="B277" s="10" t="s">
        <v>187</v>
      </c>
      <c r="C277" s="127" t="s">
        <v>188</v>
      </c>
      <c r="D277" s="127"/>
      <c r="E277" s="12">
        <f>SUM(E278)</f>
        <v>50000</v>
      </c>
      <c r="F277" s="12">
        <f t="shared" si="44"/>
        <v>51200</v>
      </c>
      <c r="G277" s="12">
        <f t="shared" si="44"/>
        <v>52428.8</v>
      </c>
    </row>
    <row r="278" spans="1:7" ht="13.5">
      <c r="A278" s="28"/>
      <c r="B278" s="10" t="s">
        <v>189</v>
      </c>
      <c r="C278" s="127" t="s">
        <v>190</v>
      </c>
      <c r="D278" s="127"/>
      <c r="E278" s="12">
        <f>SUM(E279)</f>
        <v>50000</v>
      </c>
      <c r="F278" s="12">
        <f t="shared" si="44"/>
        <v>51200</v>
      </c>
      <c r="G278" s="12">
        <f t="shared" si="44"/>
        <v>52428.8</v>
      </c>
    </row>
    <row r="279" spans="1:7" s="30" customFormat="1" ht="13.5">
      <c r="A279" s="26"/>
      <c r="B279" s="32" t="s">
        <v>196</v>
      </c>
      <c r="C279" s="123" t="s">
        <v>197</v>
      </c>
      <c r="D279" s="123"/>
      <c r="E279" s="16">
        <v>50000</v>
      </c>
      <c r="F279" s="25">
        <f>SUM((E279*2.4)/100)+E279</f>
        <v>51200</v>
      </c>
      <c r="G279" s="25">
        <f>SUM((F279*2.4)/100)+F279</f>
        <v>52428.8</v>
      </c>
    </row>
    <row r="280" spans="1:7" ht="12">
      <c r="A280" s="31"/>
      <c r="B280" s="124" t="s">
        <v>274</v>
      </c>
      <c r="C280" s="124"/>
      <c r="D280" s="124"/>
      <c r="E280" s="27">
        <f>SUM(E282+E291)</f>
        <v>550000</v>
      </c>
      <c r="F280" s="27">
        <f>SUM(F282+F291)</f>
        <v>260800</v>
      </c>
      <c r="G280" s="27">
        <f>SUM(G282+G291)</f>
        <v>267059.2</v>
      </c>
    </row>
    <row r="281" spans="1:7" ht="13.5">
      <c r="A281" s="31"/>
      <c r="B281" s="125" t="s">
        <v>271</v>
      </c>
      <c r="C281" s="125"/>
      <c r="D281" s="125"/>
      <c r="E281" s="29">
        <f aca="true" t="shared" si="45" ref="E281:G282">SUM(E282)</f>
        <v>200000</v>
      </c>
      <c r="F281" s="29">
        <f t="shared" si="45"/>
        <v>204800</v>
      </c>
      <c r="G281" s="29">
        <f t="shared" si="45"/>
        <v>209715.2</v>
      </c>
    </row>
    <row r="282" spans="1:7" s="13" customFormat="1" ht="12">
      <c r="A282" s="31"/>
      <c r="B282" s="126" t="s">
        <v>275</v>
      </c>
      <c r="C282" s="126"/>
      <c r="D282" s="126"/>
      <c r="E282" s="9">
        <f t="shared" si="45"/>
        <v>200000</v>
      </c>
      <c r="F282" s="9">
        <f t="shared" si="45"/>
        <v>204800</v>
      </c>
      <c r="G282" s="9">
        <f t="shared" si="45"/>
        <v>209715.2</v>
      </c>
    </row>
    <row r="283" spans="1:7" s="13" customFormat="1" ht="12">
      <c r="A283" s="26"/>
      <c r="B283" s="10" t="s">
        <v>76</v>
      </c>
      <c r="C283" s="127" t="s">
        <v>77</v>
      </c>
      <c r="D283" s="127"/>
      <c r="E283" s="12">
        <f>SUM(E284+E287)</f>
        <v>200000</v>
      </c>
      <c r="F283" s="12">
        <f>SUM(F284+F287)</f>
        <v>204800</v>
      </c>
      <c r="G283" s="12">
        <f>SUM(G284+G287)</f>
        <v>209715.2</v>
      </c>
    </row>
    <row r="284" spans="1:7" s="13" customFormat="1" ht="12">
      <c r="A284" s="26"/>
      <c r="B284" s="10" t="s">
        <v>95</v>
      </c>
      <c r="C284" s="127" t="s">
        <v>96</v>
      </c>
      <c r="D284" s="127"/>
      <c r="E284" s="12">
        <f aca="true" t="shared" si="46" ref="E284:G285">SUM(E285)</f>
        <v>50000</v>
      </c>
      <c r="F284" s="12">
        <f t="shared" si="46"/>
        <v>51200</v>
      </c>
      <c r="G284" s="12">
        <f t="shared" si="46"/>
        <v>52428.8</v>
      </c>
    </row>
    <row r="285" spans="1:7" ht="12">
      <c r="A285" s="31"/>
      <c r="B285" s="10" t="s">
        <v>106</v>
      </c>
      <c r="C285" s="127" t="s">
        <v>107</v>
      </c>
      <c r="D285" s="127"/>
      <c r="E285" s="12">
        <f t="shared" si="46"/>
        <v>50000</v>
      </c>
      <c r="F285" s="12">
        <f t="shared" si="46"/>
        <v>51200</v>
      </c>
      <c r="G285" s="12">
        <f t="shared" si="46"/>
        <v>52428.8</v>
      </c>
    </row>
    <row r="286" spans="1:7" ht="12">
      <c r="A286" s="26"/>
      <c r="B286" s="32" t="s">
        <v>113</v>
      </c>
      <c r="C286" s="123" t="s">
        <v>114</v>
      </c>
      <c r="D286" s="123"/>
      <c r="E286" s="16">
        <v>50000</v>
      </c>
      <c r="F286" s="25">
        <f>SUM((E286*2.4)/100)+E286</f>
        <v>51200</v>
      </c>
      <c r="G286" s="25">
        <f>SUM((F286*2.4)/100)+F286</f>
        <v>52428.8</v>
      </c>
    </row>
    <row r="287" spans="1:7" s="13" customFormat="1" ht="12">
      <c r="A287" s="26"/>
      <c r="B287" s="10" t="s">
        <v>178</v>
      </c>
      <c r="C287" s="127" t="s">
        <v>179</v>
      </c>
      <c r="D287" s="127"/>
      <c r="E287" s="12">
        <f aca="true" t="shared" si="47" ref="E287:G288">SUM(E288)</f>
        <v>150000</v>
      </c>
      <c r="F287" s="12">
        <f t="shared" si="47"/>
        <v>153600</v>
      </c>
      <c r="G287" s="12">
        <f t="shared" si="47"/>
        <v>157286.4</v>
      </c>
    </row>
    <row r="288" spans="1:7" ht="12">
      <c r="A288" s="26"/>
      <c r="B288" s="10" t="s">
        <v>180</v>
      </c>
      <c r="C288" s="127" t="s">
        <v>181</v>
      </c>
      <c r="D288" s="127"/>
      <c r="E288" s="12">
        <f t="shared" si="47"/>
        <v>150000</v>
      </c>
      <c r="F288" s="12">
        <f t="shared" si="47"/>
        <v>153600</v>
      </c>
      <c r="G288" s="12">
        <f t="shared" si="47"/>
        <v>157286.4</v>
      </c>
    </row>
    <row r="289" spans="1:7" ht="12">
      <c r="A289" s="26"/>
      <c r="B289" s="32" t="s">
        <v>183</v>
      </c>
      <c r="C289" s="123" t="s">
        <v>184</v>
      </c>
      <c r="D289" s="123"/>
      <c r="E289" s="16">
        <v>150000</v>
      </c>
      <c r="F289" s="25">
        <f>SUM((E289*2.4)/100)+E289</f>
        <v>153600</v>
      </c>
      <c r="G289" s="25">
        <f>SUM((F289*2.4)/100)+F289</f>
        <v>157286.4</v>
      </c>
    </row>
    <row r="290" spans="1:7" ht="13.5">
      <c r="A290" s="31"/>
      <c r="B290" s="125" t="s">
        <v>271</v>
      </c>
      <c r="C290" s="125"/>
      <c r="D290" s="125"/>
      <c r="E290" s="29">
        <f aca="true" t="shared" si="48" ref="E290:G294">SUM(E291)</f>
        <v>350000</v>
      </c>
      <c r="F290" s="29">
        <f t="shared" si="48"/>
        <v>56000</v>
      </c>
      <c r="G290" s="29">
        <f t="shared" si="48"/>
        <v>57344</v>
      </c>
    </row>
    <row r="291" spans="1:7" ht="12">
      <c r="A291" s="26"/>
      <c r="B291" s="126" t="s">
        <v>276</v>
      </c>
      <c r="C291" s="126"/>
      <c r="D291" s="126"/>
      <c r="E291" s="9">
        <f t="shared" si="48"/>
        <v>350000</v>
      </c>
      <c r="F291" s="9">
        <f t="shared" si="48"/>
        <v>56000</v>
      </c>
      <c r="G291" s="9">
        <f t="shared" si="48"/>
        <v>57344</v>
      </c>
    </row>
    <row r="292" spans="1:7" s="13" customFormat="1" ht="12">
      <c r="A292" s="31"/>
      <c r="B292" s="10" t="s">
        <v>185</v>
      </c>
      <c r="C292" s="127" t="s">
        <v>186</v>
      </c>
      <c r="D292" s="127"/>
      <c r="E292" s="12">
        <f>SUM(E293)</f>
        <v>350000</v>
      </c>
      <c r="F292" s="12">
        <f t="shared" si="48"/>
        <v>56000</v>
      </c>
      <c r="G292" s="12">
        <f t="shared" si="48"/>
        <v>57344</v>
      </c>
    </row>
    <row r="293" spans="1:7" ht="12">
      <c r="A293" s="31"/>
      <c r="B293" s="10" t="s">
        <v>187</v>
      </c>
      <c r="C293" s="127" t="s">
        <v>188</v>
      </c>
      <c r="D293" s="127"/>
      <c r="E293" s="12">
        <f>SUM(E294)</f>
        <v>350000</v>
      </c>
      <c r="F293" s="12">
        <f t="shared" si="48"/>
        <v>56000</v>
      </c>
      <c r="G293" s="12">
        <f t="shared" si="48"/>
        <v>57344</v>
      </c>
    </row>
    <row r="294" spans="1:7" s="13" customFormat="1" ht="12">
      <c r="A294" s="26"/>
      <c r="B294" s="10" t="s">
        <v>189</v>
      </c>
      <c r="C294" s="127" t="s">
        <v>190</v>
      </c>
      <c r="D294" s="127"/>
      <c r="E294" s="12">
        <f>SUM(E295)</f>
        <v>350000</v>
      </c>
      <c r="F294" s="12">
        <f t="shared" si="48"/>
        <v>56000</v>
      </c>
      <c r="G294" s="12">
        <f t="shared" si="48"/>
        <v>57344</v>
      </c>
    </row>
    <row r="295" spans="1:7" s="13" customFormat="1" ht="12">
      <c r="A295" s="31"/>
      <c r="B295" s="32" t="s">
        <v>192</v>
      </c>
      <c r="C295" s="131" t="s">
        <v>304</v>
      </c>
      <c r="D295" s="123"/>
      <c r="E295" s="16">
        <v>350000</v>
      </c>
      <c r="F295" s="25">
        <v>56000</v>
      </c>
      <c r="G295" s="25">
        <f>SUM((F295*2.4)/100)+F295</f>
        <v>57344</v>
      </c>
    </row>
    <row r="296" spans="1:7" ht="12">
      <c r="A296" s="31"/>
      <c r="B296" s="124" t="s">
        <v>277</v>
      </c>
      <c r="C296" s="124"/>
      <c r="D296" s="124"/>
      <c r="E296" s="27">
        <f>SUM(E298+E309)</f>
        <v>470000</v>
      </c>
      <c r="F296" s="27">
        <f>SUM(F298+F309)</f>
        <v>271680</v>
      </c>
      <c r="G296" s="27">
        <f>SUM(G298+G309)</f>
        <v>273400.32</v>
      </c>
    </row>
    <row r="297" spans="1:7" s="13" customFormat="1" ht="13.5">
      <c r="A297" s="26"/>
      <c r="B297" s="125" t="s">
        <v>278</v>
      </c>
      <c r="C297" s="125"/>
      <c r="D297" s="125"/>
      <c r="E297" s="29">
        <f aca="true" t="shared" si="49" ref="E297:G298">SUM(E298)</f>
        <v>70000</v>
      </c>
      <c r="F297" s="29">
        <f t="shared" si="49"/>
        <v>71680</v>
      </c>
      <c r="G297" s="29">
        <f t="shared" si="49"/>
        <v>73400.32</v>
      </c>
    </row>
    <row r="298" spans="1:7" s="13" customFormat="1" ht="13.5">
      <c r="A298" s="28"/>
      <c r="B298" s="126" t="s">
        <v>279</v>
      </c>
      <c r="C298" s="126"/>
      <c r="D298" s="126"/>
      <c r="E298" s="9">
        <f t="shared" si="49"/>
        <v>70000</v>
      </c>
      <c r="F298" s="9">
        <f t="shared" si="49"/>
        <v>71680</v>
      </c>
      <c r="G298" s="9">
        <f t="shared" si="49"/>
        <v>73400.32</v>
      </c>
    </row>
    <row r="299" spans="1:7" s="30" customFormat="1" ht="13.5">
      <c r="A299" s="26"/>
      <c r="B299" s="10" t="s">
        <v>76</v>
      </c>
      <c r="C299" s="127" t="s">
        <v>77</v>
      </c>
      <c r="D299" s="127"/>
      <c r="E299" s="12">
        <f>SUM(E300+E305)</f>
        <v>70000</v>
      </c>
      <c r="F299" s="12">
        <f>SUM(F300+F305)</f>
        <v>71680</v>
      </c>
      <c r="G299" s="12">
        <f>SUM(G300+G305)</f>
        <v>73400.32</v>
      </c>
    </row>
    <row r="300" spans="1:7" ht="12">
      <c r="A300" s="31"/>
      <c r="B300" s="10" t="s">
        <v>95</v>
      </c>
      <c r="C300" s="127" t="s">
        <v>96</v>
      </c>
      <c r="D300" s="127"/>
      <c r="E300" s="12">
        <f>SUM(E301+E303)</f>
        <v>20000</v>
      </c>
      <c r="F300" s="12">
        <f>SUM(F301+F303)</f>
        <v>20480</v>
      </c>
      <c r="G300" s="12">
        <f>SUM(G301+G303)</f>
        <v>20971.52</v>
      </c>
    </row>
    <row r="301" spans="1:7" ht="12">
      <c r="A301" s="31"/>
      <c r="B301" s="10" t="s">
        <v>106</v>
      </c>
      <c r="C301" s="127" t="s">
        <v>107</v>
      </c>
      <c r="D301" s="127"/>
      <c r="E301" s="12">
        <f>SUM(E302)</f>
        <v>10000</v>
      </c>
      <c r="F301" s="12">
        <f>SUM(F302)</f>
        <v>10240</v>
      </c>
      <c r="G301" s="12">
        <f>SUM(G302)</f>
        <v>10485.76</v>
      </c>
    </row>
    <row r="302" spans="1:7" s="13" customFormat="1" ht="12">
      <c r="A302" s="31"/>
      <c r="B302" s="32" t="s">
        <v>113</v>
      </c>
      <c r="C302" s="123" t="s">
        <v>114</v>
      </c>
      <c r="D302" s="123"/>
      <c r="E302" s="16">
        <v>10000</v>
      </c>
      <c r="F302" s="25">
        <f>SUM((E302*2.4)/100)+E302</f>
        <v>10240</v>
      </c>
      <c r="G302" s="25">
        <f>SUM((F302*2.4)/100)+F302</f>
        <v>10485.76</v>
      </c>
    </row>
    <row r="303" spans="1:7" s="13" customFormat="1" ht="12">
      <c r="A303" s="26"/>
      <c r="B303" s="10" t="s">
        <v>119</v>
      </c>
      <c r="C303" s="127" t="s">
        <v>120</v>
      </c>
      <c r="D303" s="127"/>
      <c r="E303" s="12">
        <f>SUM(E304)</f>
        <v>10000</v>
      </c>
      <c r="F303" s="12">
        <f>SUM(F304)</f>
        <v>10240</v>
      </c>
      <c r="G303" s="12">
        <f>SUM(G304)</f>
        <v>10485.76</v>
      </c>
    </row>
    <row r="304" spans="1:7" s="13" customFormat="1" ht="12">
      <c r="A304" s="26"/>
      <c r="B304" s="32" t="s">
        <v>133</v>
      </c>
      <c r="C304" s="123" t="s">
        <v>134</v>
      </c>
      <c r="D304" s="123"/>
      <c r="E304" s="16">
        <v>10000</v>
      </c>
      <c r="F304" s="25">
        <f>SUM((E304*2.4)/100)+E304</f>
        <v>10240</v>
      </c>
      <c r="G304" s="25">
        <f>SUM((F304*2.4)/100)+F304</f>
        <v>10485.76</v>
      </c>
    </row>
    <row r="305" spans="1:7" ht="13.5">
      <c r="A305" s="28"/>
      <c r="B305" s="10" t="s">
        <v>163</v>
      </c>
      <c r="C305" s="127" t="s">
        <v>164</v>
      </c>
      <c r="D305" s="127"/>
      <c r="E305" s="12">
        <f aca="true" t="shared" si="50" ref="E305:G306">SUM(E306)</f>
        <v>50000</v>
      </c>
      <c r="F305" s="12">
        <f t="shared" si="50"/>
        <v>51200</v>
      </c>
      <c r="G305" s="12">
        <f t="shared" si="50"/>
        <v>52428.8</v>
      </c>
    </row>
    <row r="306" spans="1:7" s="30" customFormat="1" ht="13.5">
      <c r="A306" s="26"/>
      <c r="B306" s="10" t="s">
        <v>165</v>
      </c>
      <c r="C306" s="127" t="s">
        <v>166</v>
      </c>
      <c r="D306" s="127"/>
      <c r="E306" s="12">
        <f t="shared" si="50"/>
        <v>50000</v>
      </c>
      <c r="F306" s="12">
        <f t="shared" si="50"/>
        <v>51200</v>
      </c>
      <c r="G306" s="12">
        <f t="shared" si="50"/>
        <v>52428.8</v>
      </c>
    </row>
    <row r="307" spans="1:7" ht="12">
      <c r="A307" s="31"/>
      <c r="B307" s="32" t="s">
        <v>167</v>
      </c>
      <c r="C307" s="123" t="s">
        <v>168</v>
      </c>
      <c r="D307" s="123"/>
      <c r="E307" s="16">
        <v>50000</v>
      </c>
      <c r="F307" s="25">
        <f>SUM((E307*2.4)/100)+E307</f>
        <v>51200</v>
      </c>
      <c r="G307" s="25">
        <f>SUM((F307*2.4)/100)+F307</f>
        <v>52428.8</v>
      </c>
    </row>
    <row r="308" spans="1:7" ht="13.5">
      <c r="A308" s="31"/>
      <c r="B308" s="125" t="s">
        <v>278</v>
      </c>
      <c r="C308" s="125"/>
      <c r="D308" s="125"/>
      <c r="E308" s="29">
        <f aca="true" t="shared" si="51" ref="E308:G312">SUM(E309)</f>
        <v>400000</v>
      </c>
      <c r="F308" s="29">
        <f t="shared" si="51"/>
        <v>200000</v>
      </c>
      <c r="G308" s="29">
        <f t="shared" si="51"/>
        <v>200000</v>
      </c>
    </row>
    <row r="309" spans="1:7" s="13" customFormat="1" ht="12">
      <c r="A309" s="31"/>
      <c r="B309" s="126" t="s">
        <v>280</v>
      </c>
      <c r="C309" s="126"/>
      <c r="D309" s="126"/>
      <c r="E309" s="9">
        <f t="shared" si="51"/>
        <v>400000</v>
      </c>
      <c r="F309" s="9">
        <f t="shared" si="51"/>
        <v>200000</v>
      </c>
      <c r="G309" s="9">
        <f t="shared" si="51"/>
        <v>200000</v>
      </c>
    </row>
    <row r="310" spans="1:7" s="13" customFormat="1" ht="12">
      <c r="A310" s="26"/>
      <c r="B310" s="10" t="s">
        <v>185</v>
      </c>
      <c r="C310" s="127" t="s">
        <v>186</v>
      </c>
      <c r="D310" s="127"/>
      <c r="E310" s="12">
        <f>SUM(E311)</f>
        <v>400000</v>
      </c>
      <c r="F310" s="12">
        <f t="shared" si="51"/>
        <v>200000</v>
      </c>
      <c r="G310" s="12">
        <f t="shared" si="51"/>
        <v>200000</v>
      </c>
    </row>
    <row r="311" spans="1:7" s="13" customFormat="1" ht="12">
      <c r="A311" s="31"/>
      <c r="B311" s="10" t="s">
        <v>187</v>
      </c>
      <c r="C311" s="127" t="s">
        <v>188</v>
      </c>
      <c r="D311" s="127"/>
      <c r="E311" s="12">
        <f>SUM(E312)</f>
        <v>400000</v>
      </c>
      <c r="F311" s="12">
        <f t="shared" si="51"/>
        <v>200000</v>
      </c>
      <c r="G311" s="12">
        <f t="shared" si="51"/>
        <v>200000</v>
      </c>
    </row>
    <row r="312" spans="1:7" ht="12">
      <c r="A312" s="31"/>
      <c r="B312" s="10" t="s">
        <v>198</v>
      </c>
      <c r="C312" s="127" t="s">
        <v>199</v>
      </c>
      <c r="D312" s="127"/>
      <c r="E312" s="12">
        <f>SUM(E313)</f>
        <v>400000</v>
      </c>
      <c r="F312" s="12">
        <f t="shared" si="51"/>
        <v>200000</v>
      </c>
      <c r="G312" s="12">
        <f t="shared" si="51"/>
        <v>200000</v>
      </c>
    </row>
    <row r="313" spans="1:7" s="13" customFormat="1" ht="12">
      <c r="A313" s="26"/>
      <c r="B313" s="32" t="s">
        <v>205</v>
      </c>
      <c r="C313" s="131" t="s">
        <v>305</v>
      </c>
      <c r="D313" s="123"/>
      <c r="E313" s="16">
        <v>400000</v>
      </c>
      <c r="F313" s="25">
        <v>200000</v>
      </c>
      <c r="G313" s="25">
        <v>200000</v>
      </c>
    </row>
    <row r="314" spans="1:7" s="13" customFormat="1" ht="13.5">
      <c r="A314" s="28"/>
      <c r="B314" s="124" t="s">
        <v>229</v>
      </c>
      <c r="C314" s="124"/>
      <c r="D314" s="124"/>
      <c r="E314" s="27">
        <f>SUM(E316)</f>
        <v>135000</v>
      </c>
      <c r="F314" s="27">
        <f>SUM(F316)</f>
        <v>160639.95</v>
      </c>
      <c r="G314" s="27">
        <f>SUM(G316)</f>
        <v>166668.75</v>
      </c>
    </row>
    <row r="315" spans="1:7" s="30" customFormat="1" ht="13.5">
      <c r="A315" s="26"/>
      <c r="B315" s="125" t="s">
        <v>278</v>
      </c>
      <c r="C315" s="125"/>
      <c r="D315" s="125"/>
      <c r="E315" s="29">
        <f aca="true" t="shared" si="52" ref="E315:G316">SUM(E316)</f>
        <v>135000</v>
      </c>
      <c r="F315" s="29">
        <f t="shared" si="52"/>
        <v>160639.95</v>
      </c>
      <c r="G315" s="29">
        <f t="shared" si="52"/>
        <v>166668.75</v>
      </c>
    </row>
    <row r="316" spans="1:7" ht="12">
      <c r="A316" s="31"/>
      <c r="B316" s="126" t="s">
        <v>239</v>
      </c>
      <c r="C316" s="126"/>
      <c r="D316" s="126"/>
      <c r="E316" s="9">
        <f t="shared" si="52"/>
        <v>135000</v>
      </c>
      <c r="F316" s="9">
        <f t="shared" si="52"/>
        <v>160639.95</v>
      </c>
      <c r="G316" s="9">
        <f t="shared" si="52"/>
        <v>166668.75</v>
      </c>
    </row>
    <row r="317" spans="1:7" ht="12">
      <c r="A317" s="31"/>
      <c r="B317" s="10" t="s">
        <v>76</v>
      </c>
      <c r="C317" s="127" t="s">
        <v>77</v>
      </c>
      <c r="D317" s="127"/>
      <c r="E317" s="12">
        <f>SUM(E318+E321)</f>
        <v>135000</v>
      </c>
      <c r="F317" s="12">
        <f>SUM(F318+F321)</f>
        <v>160639.95</v>
      </c>
      <c r="G317" s="12">
        <f>SUM(G318+G321)</f>
        <v>166668.75</v>
      </c>
    </row>
    <row r="318" spans="1:7" s="13" customFormat="1" ht="12">
      <c r="A318" s="31"/>
      <c r="B318" s="10" t="s">
        <v>95</v>
      </c>
      <c r="C318" s="127" t="s">
        <v>96</v>
      </c>
      <c r="D318" s="127"/>
      <c r="E318" s="12">
        <f aca="true" t="shared" si="53" ref="E318:G319">SUM(E319)</f>
        <v>50000</v>
      </c>
      <c r="F318" s="12">
        <f t="shared" si="53"/>
        <v>51200</v>
      </c>
      <c r="G318" s="12">
        <f t="shared" si="53"/>
        <v>52428.8</v>
      </c>
    </row>
    <row r="319" spans="1:7" s="13" customFormat="1" ht="12">
      <c r="A319" s="26"/>
      <c r="B319" s="10" t="s">
        <v>139</v>
      </c>
      <c r="C319" s="127" t="s">
        <v>140</v>
      </c>
      <c r="D319" s="127"/>
      <c r="E319" s="12">
        <f t="shared" si="53"/>
        <v>50000</v>
      </c>
      <c r="F319" s="12">
        <f t="shared" si="53"/>
        <v>51200</v>
      </c>
      <c r="G319" s="12">
        <f t="shared" si="53"/>
        <v>52428.8</v>
      </c>
    </row>
    <row r="320" spans="1:7" s="13" customFormat="1" ht="12">
      <c r="A320" s="26"/>
      <c r="B320" s="32" t="s">
        <v>152</v>
      </c>
      <c r="C320" s="123" t="s">
        <v>140</v>
      </c>
      <c r="D320" s="123"/>
      <c r="E320" s="16">
        <v>50000</v>
      </c>
      <c r="F320" s="25">
        <f>SUM((E320*2.4)/100)+E320</f>
        <v>51200</v>
      </c>
      <c r="G320" s="25">
        <f>SUM((F320*2.4)/100)+F320</f>
        <v>52428.8</v>
      </c>
    </row>
    <row r="321" spans="1:7" ht="13.5">
      <c r="A321" s="28"/>
      <c r="B321" s="10" t="s">
        <v>178</v>
      </c>
      <c r="C321" s="127" t="s">
        <v>179</v>
      </c>
      <c r="D321" s="127"/>
      <c r="E321" s="12">
        <f aca="true" t="shared" si="54" ref="E321:G322">SUM(E322)</f>
        <v>85000</v>
      </c>
      <c r="F321" s="12">
        <f t="shared" si="54"/>
        <v>109439.95</v>
      </c>
      <c r="G321" s="12">
        <f t="shared" si="54"/>
        <v>114239.95</v>
      </c>
    </row>
    <row r="322" spans="1:7" s="30" customFormat="1" ht="13.5">
      <c r="A322" s="26"/>
      <c r="B322" s="10" t="s">
        <v>180</v>
      </c>
      <c r="C322" s="127" t="s">
        <v>181</v>
      </c>
      <c r="D322" s="127"/>
      <c r="E322" s="12">
        <f t="shared" si="54"/>
        <v>85000</v>
      </c>
      <c r="F322" s="12">
        <f t="shared" si="54"/>
        <v>109439.95</v>
      </c>
      <c r="G322" s="12">
        <f t="shared" si="54"/>
        <v>114239.95</v>
      </c>
    </row>
    <row r="323" spans="1:7" ht="12">
      <c r="A323" s="31"/>
      <c r="B323" s="32" t="s">
        <v>183</v>
      </c>
      <c r="C323" s="123" t="s">
        <v>281</v>
      </c>
      <c r="D323" s="123"/>
      <c r="E323" s="16">
        <v>85000</v>
      </c>
      <c r="F323" s="25">
        <v>109439.95</v>
      </c>
      <c r="G323" s="25">
        <v>114239.95</v>
      </c>
    </row>
    <row r="324" ht="12">
      <c r="A324"/>
    </row>
    <row r="325" ht="12" customHeight="1">
      <c r="A325"/>
    </row>
    <row r="326" ht="5.25" customHeight="1" hidden="1">
      <c r="A326"/>
    </row>
    <row r="327" ht="12" hidden="1">
      <c r="A327"/>
    </row>
    <row r="328" ht="12" hidden="1">
      <c r="A328"/>
    </row>
    <row r="329" ht="12" hidden="1">
      <c r="A329"/>
    </row>
    <row r="330" ht="12" hidden="1">
      <c r="A330"/>
    </row>
    <row r="331" ht="12" hidden="1">
      <c r="A331"/>
    </row>
    <row r="332" ht="12" hidden="1">
      <c r="A332"/>
    </row>
    <row r="333" ht="12" hidden="1">
      <c r="A333"/>
    </row>
    <row r="334" ht="12" hidden="1">
      <c r="A334"/>
    </row>
    <row r="335" ht="12" hidden="1">
      <c r="A335"/>
    </row>
    <row r="336" ht="12" hidden="1">
      <c r="A336"/>
    </row>
    <row r="337" ht="12" hidden="1">
      <c r="A337"/>
    </row>
    <row r="338" ht="12" hidden="1">
      <c r="A338"/>
    </row>
    <row r="339" ht="12" hidden="1">
      <c r="A339"/>
    </row>
    <row r="340" ht="12" hidden="1">
      <c r="A340"/>
    </row>
    <row r="341" spans="2:7" s="13" customFormat="1" ht="12">
      <c r="B341"/>
      <c r="C341"/>
      <c r="D341" s="43" t="s">
        <v>282</v>
      </c>
      <c r="E341" s="3"/>
      <c r="F341" s="3"/>
      <c r="G341" s="3"/>
    </row>
    <row r="342" spans="2:7" s="13" customFormat="1" ht="12">
      <c r="B342"/>
      <c r="C342" s="44" t="s">
        <v>283</v>
      </c>
      <c r="D342" t="s">
        <v>284</v>
      </c>
      <c r="E342" s="3">
        <f>SUM(E41+E57+E7+E17+E84)</f>
        <v>1178000</v>
      </c>
      <c r="F342" s="3">
        <f>SUM(F41+F57+F7+F17+F84)</f>
        <v>1203472.1199999999</v>
      </c>
      <c r="G342" s="3">
        <f>SUM(G41+G57+G7+G17+G84)</f>
        <v>1229528.5692000003</v>
      </c>
    </row>
    <row r="343" spans="2:7" s="13" customFormat="1" ht="12">
      <c r="B343"/>
      <c r="C343" s="44" t="s">
        <v>285</v>
      </c>
      <c r="D343" t="s">
        <v>286</v>
      </c>
      <c r="E343" s="3">
        <f>SUM(E183+E189)</f>
        <v>160000</v>
      </c>
      <c r="F343" s="3">
        <f>SUM(F183+F189)</f>
        <v>163840</v>
      </c>
      <c r="G343" s="3">
        <f>SUM(G183+G189)</f>
        <v>167772.16</v>
      </c>
    </row>
    <row r="344" spans="1:7" ht="12">
      <c r="A344"/>
      <c r="C344" s="44" t="s">
        <v>287</v>
      </c>
      <c r="D344" t="s">
        <v>288</v>
      </c>
      <c r="E344" s="3">
        <f>SUM(E103+E150+E173)</f>
        <v>3855000</v>
      </c>
      <c r="F344" s="3">
        <f>SUM(F103+F150+F173)</f>
        <v>3947520</v>
      </c>
      <c r="G344" s="3">
        <f>SUM(G103+G150+G173)</f>
        <v>4042260.48</v>
      </c>
    </row>
    <row r="345" spans="1:7" ht="12">
      <c r="A345"/>
      <c r="C345" s="44" t="s">
        <v>289</v>
      </c>
      <c r="D345" t="s">
        <v>290</v>
      </c>
      <c r="E345" s="3">
        <f>SUM(E93+E109+E117+E126+E132+E159+E166+E205+E219)</f>
        <v>9877000</v>
      </c>
      <c r="F345" s="3">
        <f>SUM(F93+F109+F117+F126+F132+F159+F166+F205+F219)</f>
        <v>10114048</v>
      </c>
      <c r="G345" s="3">
        <f>SUM(G93+G109+G117+G126+G132+G159+G166+G205+G219)</f>
        <v>10356785.152</v>
      </c>
    </row>
    <row r="346" spans="2:7" s="13" customFormat="1" ht="12">
      <c r="B346"/>
      <c r="C346" s="44" t="s">
        <v>291</v>
      </c>
      <c r="D346" t="s">
        <v>292</v>
      </c>
      <c r="E346" s="3">
        <f>SUM(E254+E274+E281+E290)</f>
        <v>915000</v>
      </c>
      <c r="F346" s="3">
        <f>SUM(F254+F274+F281+F290)</f>
        <v>634560</v>
      </c>
      <c r="G346" s="3">
        <f>SUM(G254+G274+G281+G290)</f>
        <v>649789.4400000001</v>
      </c>
    </row>
    <row r="347" spans="2:7" s="13" customFormat="1" ht="12">
      <c r="B347"/>
      <c r="C347" s="44" t="s">
        <v>293</v>
      </c>
      <c r="D347" t="s">
        <v>294</v>
      </c>
      <c r="E347" s="3">
        <f>SUM(E315+E308+E297)</f>
        <v>605000</v>
      </c>
      <c r="F347" s="3">
        <f>SUM(F315+F308+F297)</f>
        <v>432319.95</v>
      </c>
      <c r="G347" s="3">
        <f>SUM(G315+G308+G297)</f>
        <v>440069.07</v>
      </c>
    </row>
    <row r="348" spans="2:7" s="30" customFormat="1" ht="13.5">
      <c r="B348"/>
      <c r="C348" s="44" t="s">
        <v>295</v>
      </c>
      <c r="D348" t="s">
        <v>296</v>
      </c>
      <c r="E348" s="3">
        <f>SUM(E228+E235+E247)</f>
        <v>170000</v>
      </c>
      <c r="F348" s="3">
        <f>SUM(F228+F235+F247)</f>
        <v>174080</v>
      </c>
      <c r="G348" s="3">
        <f>SUM(G228+G235+G247)</f>
        <v>178257.92</v>
      </c>
    </row>
    <row r="349" ht="12">
      <c r="A349"/>
    </row>
    <row r="350" ht="12">
      <c r="A350"/>
    </row>
    <row r="351" spans="2:7" s="13" customFormat="1" ht="12">
      <c r="B351"/>
      <c r="C351"/>
      <c r="D351" s="2" t="s">
        <v>300</v>
      </c>
      <c r="E351" s="3"/>
      <c r="F351" s="3"/>
      <c r="G351" s="3"/>
    </row>
    <row r="352" spans="1:7" s="13" customFormat="1" ht="12.75" customHeight="1">
      <c r="A352" s="118" t="s">
        <v>299</v>
      </c>
      <c r="B352" s="118"/>
      <c r="C352" s="118"/>
      <c r="D352" s="118"/>
      <c r="E352" s="118"/>
      <c r="F352" s="118"/>
      <c r="G352" s="118"/>
    </row>
    <row r="353" spans="1:7" s="13" customFormat="1" ht="12">
      <c r="A353" s="118"/>
      <c r="B353" s="118"/>
      <c r="C353" s="118"/>
      <c r="D353" s="118"/>
      <c r="E353" s="118"/>
      <c r="F353" s="118"/>
      <c r="G353" s="118"/>
    </row>
    <row r="354" spans="1:7" ht="12">
      <c r="A354"/>
      <c r="B354" s="46"/>
      <c r="C354" s="46"/>
      <c r="D354" s="46"/>
      <c r="E354" s="46"/>
      <c r="F354" s="46"/>
      <c r="G354" s="46"/>
    </row>
    <row r="355" spans="2:7" s="30" customFormat="1" ht="13.5">
      <c r="B355"/>
      <c r="C355"/>
      <c r="D355"/>
      <c r="E355" s="3"/>
      <c r="F355" s="3"/>
      <c r="G355" s="3"/>
    </row>
    <row r="356" ht="12">
      <c r="A356"/>
    </row>
    <row r="357" spans="1:4" ht="12">
      <c r="A357"/>
      <c r="D357" s="2" t="s">
        <v>301</v>
      </c>
    </row>
    <row r="358" spans="1:7" s="13" customFormat="1" ht="12.75" customHeight="1">
      <c r="A358" s="118" t="s">
        <v>318</v>
      </c>
      <c r="B358" s="118"/>
      <c r="C358" s="118"/>
      <c r="D358" s="118"/>
      <c r="E358" s="118"/>
      <c r="F358" s="118"/>
      <c r="G358" s="118"/>
    </row>
    <row r="359" spans="1:7" s="13" customFormat="1" ht="12">
      <c r="A359" s="118"/>
      <c r="B359" s="118"/>
      <c r="C359" s="118"/>
      <c r="D359" s="118"/>
      <c r="E359" s="118"/>
      <c r="F359" s="118"/>
      <c r="G359" s="118"/>
    </row>
    <row r="360" spans="2:7" s="13" customFormat="1" ht="12">
      <c r="B360"/>
      <c r="C360"/>
      <c r="D360"/>
      <c r="E360" s="3"/>
      <c r="F360" s="3"/>
      <c r="G360" s="3"/>
    </row>
    <row r="361" spans="1:7" ht="12">
      <c r="A361" s="133" t="s">
        <v>343</v>
      </c>
      <c r="B361" s="133"/>
      <c r="C361" s="133"/>
      <c r="D361" s="13"/>
      <c r="E361" s="98"/>
      <c r="F361" s="98"/>
      <c r="G361" s="98"/>
    </row>
    <row r="362" spans="1:7" s="13" customFormat="1" ht="12">
      <c r="A362" s="133" t="s">
        <v>344</v>
      </c>
      <c r="B362" s="133"/>
      <c r="C362" s="133"/>
      <c r="E362" s="98"/>
      <c r="F362" s="98"/>
      <c r="G362" s="98"/>
    </row>
    <row r="363" spans="1:7" s="13" customFormat="1" ht="12">
      <c r="A363" s="133" t="s">
        <v>319</v>
      </c>
      <c r="B363" s="133"/>
      <c r="C363" s="133"/>
      <c r="E363" s="98"/>
      <c r="F363" s="98"/>
      <c r="G363" s="98"/>
    </row>
    <row r="364" spans="1:7" ht="12">
      <c r="A364" s="99"/>
      <c r="B364" s="97"/>
      <c r="C364" s="97"/>
      <c r="D364" s="13"/>
      <c r="E364" s="98"/>
      <c r="F364" s="98"/>
      <c r="G364" s="98"/>
    </row>
    <row r="365" spans="1:7" ht="2.25" customHeight="1">
      <c r="A365" s="99"/>
      <c r="B365" s="13"/>
      <c r="C365" s="13"/>
      <c r="D365" s="13"/>
      <c r="E365" s="98"/>
      <c r="F365" s="98"/>
      <c r="G365" s="98"/>
    </row>
    <row r="366" spans="1:7" ht="12">
      <c r="A366" s="99"/>
      <c r="B366" s="13"/>
      <c r="C366" s="13"/>
      <c r="D366" s="13"/>
      <c r="E366" s="117" t="s">
        <v>340</v>
      </c>
      <c r="F366" s="117"/>
      <c r="G366" s="117"/>
    </row>
    <row r="367" spans="1:7" ht="12">
      <c r="A367" s="99"/>
      <c r="B367" s="13"/>
      <c r="C367" s="13"/>
      <c r="D367" s="13"/>
      <c r="E367" s="117" t="s">
        <v>302</v>
      </c>
      <c r="F367" s="117"/>
      <c r="G367" s="98"/>
    </row>
    <row r="376" ht="12.75" customHeight="1"/>
    <row r="377" ht="12">
      <c r="A377" s="46"/>
    </row>
    <row r="378" ht="12">
      <c r="A378" s="46"/>
    </row>
    <row r="382" ht="12.75" customHeight="1"/>
    <row r="383" ht="12">
      <c r="A383" s="46"/>
    </row>
  </sheetData>
  <sheetProtection selectLockedCells="1" selectUnlockedCells="1"/>
  <mergeCells count="317">
    <mergeCell ref="B144:D144"/>
    <mergeCell ref="B145:D145"/>
    <mergeCell ref="C193:D193"/>
    <mergeCell ref="C194:D194"/>
    <mergeCell ref="C146:D146"/>
    <mergeCell ref="C147:D147"/>
    <mergeCell ref="C148:D148"/>
    <mergeCell ref="C149:D149"/>
    <mergeCell ref="C187:D187"/>
    <mergeCell ref="C188:D188"/>
    <mergeCell ref="B138:D138"/>
    <mergeCell ref="B139:D139"/>
    <mergeCell ref="C140:D140"/>
    <mergeCell ref="C141:D141"/>
    <mergeCell ref="C142:D142"/>
    <mergeCell ref="C143:D143"/>
    <mergeCell ref="C319:D319"/>
    <mergeCell ref="C320:D320"/>
    <mergeCell ref="C321:D321"/>
    <mergeCell ref="C322:D322"/>
    <mergeCell ref="C323:D323"/>
    <mergeCell ref="C313:D313"/>
    <mergeCell ref="B314:D314"/>
    <mergeCell ref="B315:D315"/>
    <mergeCell ref="B316:D316"/>
    <mergeCell ref="C317:D317"/>
    <mergeCell ref="C318:D318"/>
    <mergeCell ref="C307:D307"/>
    <mergeCell ref="B308:D308"/>
    <mergeCell ref="B309:D309"/>
    <mergeCell ref="C310:D310"/>
    <mergeCell ref="C311:D311"/>
    <mergeCell ref="C312:D312"/>
    <mergeCell ref="C301:D301"/>
    <mergeCell ref="C302:D302"/>
    <mergeCell ref="C303:D303"/>
    <mergeCell ref="C304:D304"/>
    <mergeCell ref="C305:D305"/>
    <mergeCell ref="C306:D306"/>
    <mergeCell ref="C295:D295"/>
    <mergeCell ref="B296:D296"/>
    <mergeCell ref="B297:D297"/>
    <mergeCell ref="B298:D298"/>
    <mergeCell ref="C299:D299"/>
    <mergeCell ref="C300:D300"/>
    <mergeCell ref="C289:D289"/>
    <mergeCell ref="B290:D290"/>
    <mergeCell ref="B291:D291"/>
    <mergeCell ref="C292:D292"/>
    <mergeCell ref="C293:D293"/>
    <mergeCell ref="C294:D294"/>
    <mergeCell ref="C283:D283"/>
    <mergeCell ref="C284:D284"/>
    <mergeCell ref="C285:D285"/>
    <mergeCell ref="C286:D286"/>
    <mergeCell ref="C287:D287"/>
    <mergeCell ref="C288:D288"/>
    <mergeCell ref="C277:D277"/>
    <mergeCell ref="C278:D278"/>
    <mergeCell ref="C279:D279"/>
    <mergeCell ref="B280:D280"/>
    <mergeCell ref="B281:D281"/>
    <mergeCell ref="B282:D282"/>
    <mergeCell ref="C271:D271"/>
    <mergeCell ref="C272:D272"/>
    <mergeCell ref="C273:D273"/>
    <mergeCell ref="B274:D274"/>
    <mergeCell ref="B275:D275"/>
    <mergeCell ref="C276:D276"/>
    <mergeCell ref="C265:D265"/>
    <mergeCell ref="C266:D266"/>
    <mergeCell ref="C267:D267"/>
    <mergeCell ref="C268:D268"/>
    <mergeCell ref="C269:D269"/>
    <mergeCell ref="C270:D270"/>
    <mergeCell ref="C259:D259"/>
    <mergeCell ref="C260:D260"/>
    <mergeCell ref="C261:D261"/>
    <mergeCell ref="C262:D262"/>
    <mergeCell ref="C263:D263"/>
    <mergeCell ref="C264:D264"/>
    <mergeCell ref="B253:D253"/>
    <mergeCell ref="B254:D254"/>
    <mergeCell ref="B255:D255"/>
    <mergeCell ref="C256:D256"/>
    <mergeCell ref="C257:D257"/>
    <mergeCell ref="C258:D258"/>
    <mergeCell ref="B247:D247"/>
    <mergeCell ref="B248:D248"/>
    <mergeCell ref="C249:D249"/>
    <mergeCell ref="C250:D250"/>
    <mergeCell ref="C251:D251"/>
    <mergeCell ref="C252:D252"/>
    <mergeCell ref="C241:D241"/>
    <mergeCell ref="C242:D242"/>
    <mergeCell ref="C243:D243"/>
    <mergeCell ref="C244:D244"/>
    <mergeCell ref="C245:D245"/>
    <mergeCell ref="C246:D246"/>
    <mergeCell ref="B235:D235"/>
    <mergeCell ref="B236:D236"/>
    <mergeCell ref="C237:D237"/>
    <mergeCell ref="C238:D238"/>
    <mergeCell ref="C239:D239"/>
    <mergeCell ref="C240:D240"/>
    <mergeCell ref="B229:D229"/>
    <mergeCell ref="C230:D230"/>
    <mergeCell ref="C231:D231"/>
    <mergeCell ref="C232:D232"/>
    <mergeCell ref="C233:D233"/>
    <mergeCell ref="C234:D234"/>
    <mergeCell ref="C223:D223"/>
    <mergeCell ref="C224:D224"/>
    <mergeCell ref="C225:D225"/>
    <mergeCell ref="C226:D226"/>
    <mergeCell ref="B227:D227"/>
    <mergeCell ref="B228:D228"/>
    <mergeCell ref="C217:D217"/>
    <mergeCell ref="C218:D218"/>
    <mergeCell ref="B219:D219"/>
    <mergeCell ref="B220:D220"/>
    <mergeCell ref="C221:D221"/>
    <mergeCell ref="C222:D222"/>
    <mergeCell ref="C211:D211"/>
    <mergeCell ref="C212:D212"/>
    <mergeCell ref="C213:D213"/>
    <mergeCell ref="C214:D214"/>
    <mergeCell ref="C215:D215"/>
    <mergeCell ref="C216:D216"/>
    <mergeCell ref="B205:D205"/>
    <mergeCell ref="B206:D206"/>
    <mergeCell ref="C207:D207"/>
    <mergeCell ref="C208:D208"/>
    <mergeCell ref="C209:D209"/>
    <mergeCell ref="C210:D210"/>
    <mergeCell ref="C195:D195"/>
    <mergeCell ref="C196:D196"/>
    <mergeCell ref="C197:D197"/>
    <mergeCell ref="B204:D204"/>
    <mergeCell ref="B199:D199"/>
    <mergeCell ref="C200:D200"/>
    <mergeCell ref="C201:D201"/>
    <mergeCell ref="C202:D202"/>
    <mergeCell ref="C203:D203"/>
    <mergeCell ref="B198:D198"/>
    <mergeCell ref="B189:D189"/>
    <mergeCell ref="B190:D190"/>
    <mergeCell ref="C191:D191"/>
    <mergeCell ref="C192:D192"/>
    <mergeCell ref="C181:D181"/>
    <mergeCell ref="B182:D182"/>
    <mergeCell ref="B183:D183"/>
    <mergeCell ref="B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B173:D173"/>
    <mergeCell ref="B174:D174"/>
    <mergeCell ref="C163:D163"/>
    <mergeCell ref="C164:D164"/>
    <mergeCell ref="B165:D165"/>
    <mergeCell ref="B166:D166"/>
    <mergeCell ref="B167:D167"/>
    <mergeCell ref="C168:D168"/>
    <mergeCell ref="A363:C363"/>
    <mergeCell ref="B150:D150"/>
    <mergeCell ref="B151:D151"/>
    <mergeCell ref="C152:D152"/>
    <mergeCell ref="C153:D153"/>
    <mergeCell ref="C154:D154"/>
    <mergeCell ref="C155:D155"/>
    <mergeCell ref="C156:D156"/>
    <mergeCell ref="C157:D157"/>
    <mergeCell ref="C158:D158"/>
    <mergeCell ref="C134:D134"/>
    <mergeCell ref="C135:D135"/>
    <mergeCell ref="C136:D136"/>
    <mergeCell ref="C137:D137"/>
    <mergeCell ref="A361:C361"/>
    <mergeCell ref="A362:C362"/>
    <mergeCell ref="B159:D159"/>
    <mergeCell ref="B160:D160"/>
    <mergeCell ref="C161:D161"/>
    <mergeCell ref="C162:D162"/>
    <mergeCell ref="C128:D128"/>
    <mergeCell ref="C129:D129"/>
    <mergeCell ref="C130:D130"/>
    <mergeCell ref="C131:D131"/>
    <mergeCell ref="B132:D132"/>
    <mergeCell ref="B133:D133"/>
    <mergeCell ref="C122:D122"/>
    <mergeCell ref="C123:D123"/>
    <mergeCell ref="C124:D124"/>
    <mergeCell ref="C125:D125"/>
    <mergeCell ref="B126:D126"/>
    <mergeCell ref="B127:D127"/>
    <mergeCell ref="C116:D116"/>
    <mergeCell ref="B117:D117"/>
    <mergeCell ref="B118:D118"/>
    <mergeCell ref="C119:D119"/>
    <mergeCell ref="C120:D120"/>
    <mergeCell ref="C121:D121"/>
    <mergeCell ref="B110:D110"/>
    <mergeCell ref="C111:D111"/>
    <mergeCell ref="C112:D112"/>
    <mergeCell ref="C113:D113"/>
    <mergeCell ref="C114:D114"/>
    <mergeCell ref="C115:D115"/>
    <mergeCell ref="B104:D104"/>
    <mergeCell ref="C105:D105"/>
    <mergeCell ref="C106:D106"/>
    <mergeCell ref="C107:D107"/>
    <mergeCell ref="C108:D108"/>
    <mergeCell ref="B109:D109"/>
    <mergeCell ref="C98:D98"/>
    <mergeCell ref="C99:D99"/>
    <mergeCell ref="C100:D100"/>
    <mergeCell ref="C101:D101"/>
    <mergeCell ref="C102:D102"/>
    <mergeCell ref="B103:D103"/>
    <mergeCell ref="B92:D92"/>
    <mergeCell ref="B93:D93"/>
    <mergeCell ref="B94:D94"/>
    <mergeCell ref="C95:D95"/>
    <mergeCell ref="C96:D96"/>
    <mergeCell ref="C97:D97"/>
    <mergeCell ref="C86:D86"/>
    <mergeCell ref="C87:D87"/>
    <mergeCell ref="C88:D88"/>
    <mergeCell ref="C89:D89"/>
    <mergeCell ref="C90:D90"/>
    <mergeCell ref="C91:D91"/>
    <mergeCell ref="C80:D80"/>
    <mergeCell ref="C81:D81"/>
    <mergeCell ref="C82:D82"/>
    <mergeCell ref="C83:D83"/>
    <mergeCell ref="B84:D84"/>
    <mergeCell ref="B85:D85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B57:D57"/>
    <mergeCell ref="B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B38:D38"/>
    <mergeCell ref="C39:D39"/>
    <mergeCell ref="B40:D40"/>
    <mergeCell ref="B41:D41"/>
    <mergeCell ref="B42:D42"/>
    <mergeCell ref="C43:D43"/>
    <mergeCell ref="C19:D19"/>
    <mergeCell ref="C20:D20"/>
    <mergeCell ref="C21:D21"/>
    <mergeCell ref="C22:D22"/>
    <mergeCell ref="B24:D24"/>
    <mergeCell ref="C37:D37"/>
    <mergeCell ref="C13:D13"/>
    <mergeCell ref="C14:D14"/>
    <mergeCell ref="C15:D15"/>
    <mergeCell ref="C16:D16"/>
    <mergeCell ref="B17:D17"/>
    <mergeCell ref="B18:D18"/>
    <mergeCell ref="B7:D7"/>
    <mergeCell ref="B8:D8"/>
    <mergeCell ref="C9:D9"/>
    <mergeCell ref="C10:D10"/>
    <mergeCell ref="C11:D11"/>
    <mergeCell ref="C12:D12"/>
    <mergeCell ref="E366:G366"/>
    <mergeCell ref="E367:F367"/>
    <mergeCell ref="A352:G353"/>
    <mergeCell ref="A358:G359"/>
    <mergeCell ref="D1:E1"/>
    <mergeCell ref="A2:H2"/>
    <mergeCell ref="C3:D3"/>
    <mergeCell ref="B4:D4"/>
    <mergeCell ref="C5:D5"/>
    <mergeCell ref="B6:D6"/>
  </mergeCells>
  <printOptions/>
  <pageMargins left="0.7479166666666667" right="0.7479166666666667" top="0.9840277777777777" bottom="0.9840277777777777" header="0.5" footer="0.5118055555555555"/>
  <pageSetup horizontalDpi="600" verticalDpi="600" orientation="landscape" paperSize="9" r:id="rId1"/>
  <headerFooter alignWithMargins="0">
    <oddHeader>&amp;C&amp;"MS Sans Serif,Bold"&amp;12PLAN PRORAČUNA ZA OPĆINU VRBJE 2019 - 2021
II. POSEBNI DIO&amp;RSTRANA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Vesna</cp:lastModifiedBy>
  <cp:lastPrinted>2020-02-13T10:12:08Z</cp:lastPrinted>
  <dcterms:created xsi:type="dcterms:W3CDTF">2018-11-15T11:10:08Z</dcterms:created>
  <dcterms:modified xsi:type="dcterms:W3CDTF">2020-02-13T11:09:50Z</dcterms:modified>
  <cp:category/>
  <cp:version/>
  <cp:contentType/>
  <cp:contentStatus/>
</cp:coreProperties>
</file>